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tybishops-my.sharepoint.com/personal/jcouturi_ubishops_ca/Documents/VPAR/ACCRU/AGM spring 2022/"/>
    </mc:Choice>
  </mc:AlternateContent>
  <xr:revisionPtr revIDLastSave="0" documentId="8_{485B457A-65D1-43E4-BFB7-32A7E46DFFF6}" xr6:coauthVersionLast="47" xr6:coauthVersionMax="47" xr10:uidLastSave="{00000000-0000-0000-0000-000000000000}"/>
  <bookViews>
    <workbookView xWindow="-110" yWindow="-110" windowWidth="19420" windowHeight="10420" xr2:uid="{94CFC837-A588-4258-8DCB-695C1185BE7F}"/>
  </bookViews>
  <sheets>
    <sheet name="Feuil1" sheetId="1" r:id="rId1"/>
  </sheets>
  <definedNames>
    <definedName name="_xlnm._FilterDatabase" localSheetId="0" hidden="1">Feuil1!$A$3:$C$133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5" i="1" l="1"/>
  <c r="Z126" i="1"/>
  <c r="Z127" i="1"/>
  <c r="Z128" i="1"/>
  <c r="Z129" i="1"/>
  <c r="Z130" i="1"/>
  <c r="Z131" i="1"/>
  <c r="Z132" i="1"/>
  <c r="Z133" i="1"/>
  <c r="Z13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4" i="1"/>
  <c r="X30" i="1"/>
  <c r="X31" i="1"/>
  <c r="X42" i="1"/>
  <c r="X57" i="1"/>
  <c r="X62" i="1"/>
  <c r="X70" i="1"/>
  <c r="X76" i="1"/>
  <c r="X85" i="1"/>
  <c r="X86" i="1"/>
  <c r="X96" i="1"/>
  <c r="X108" i="1"/>
  <c r="X117" i="1"/>
  <c r="X128" i="1"/>
  <c r="X129" i="1"/>
  <c r="O5" i="1"/>
  <c r="X5" i="1" s="1"/>
  <c r="O7" i="1"/>
  <c r="X7" i="1" s="1"/>
  <c r="O9" i="1"/>
  <c r="X9" i="1" s="1"/>
  <c r="O11" i="1"/>
  <c r="X11" i="1" s="1"/>
  <c r="O12" i="1"/>
  <c r="X12" i="1" s="1"/>
  <c r="O13" i="1"/>
  <c r="X13" i="1" s="1"/>
  <c r="O16" i="1"/>
  <c r="X16" i="1" s="1"/>
  <c r="O17" i="1"/>
  <c r="X17" i="1" s="1"/>
  <c r="O18" i="1"/>
  <c r="X18" i="1" s="1"/>
  <c r="O19" i="1"/>
  <c r="X19" i="1" s="1"/>
  <c r="O20" i="1"/>
  <c r="X20" i="1" s="1"/>
  <c r="O21" i="1"/>
  <c r="X21" i="1" s="1"/>
  <c r="O22" i="1"/>
  <c r="X22" i="1" s="1"/>
  <c r="O23" i="1"/>
  <c r="X23" i="1" s="1"/>
  <c r="O24" i="1"/>
  <c r="X24" i="1" s="1"/>
  <c r="O25" i="1"/>
  <c r="X25" i="1" s="1"/>
  <c r="O26" i="1"/>
  <c r="X26" i="1" s="1"/>
  <c r="O27" i="1"/>
  <c r="X27" i="1" s="1"/>
  <c r="O28" i="1"/>
  <c r="X28" i="1" s="1"/>
  <c r="O29" i="1"/>
  <c r="X29" i="1" s="1"/>
  <c r="O30" i="1"/>
  <c r="O31" i="1"/>
  <c r="O32" i="1"/>
  <c r="X32" i="1" s="1"/>
  <c r="O33" i="1"/>
  <c r="X33" i="1" s="1"/>
  <c r="O34" i="1"/>
  <c r="X34" i="1" s="1"/>
  <c r="O35" i="1"/>
  <c r="X35" i="1" s="1"/>
  <c r="O36" i="1"/>
  <c r="X36" i="1" s="1"/>
  <c r="O37" i="1"/>
  <c r="X37" i="1" s="1"/>
  <c r="O38" i="1"/>
  <c r="X38" i="1" s="1"/>
  <c r="O39" i="1"/>
  <c r="X39" i="1" s="1"/>
  <c r="O40" i="1"/>
  <c r="X40" i="1" s="1"/>
  <c r="O41" i="1"/>
  <c r="X41" i="1" s="1"/>
  <c r="O42" i="1"/>
  <c r="O43" i="1"/>
  <c r="X43" i="1" s="1"/>
  <c r="O45" i="1"/>
  <c r="X45" i="1" s="1"/>
  <c r="O47" i="1"/>
  <c r="X47" i="1" s="1"/>
  <c r="O48" i="1"/>
  <c r="X48" i="1" s="1"/>
  <c r="O49" i="1"/>
  <c r="X49" i="1" s="1"/>
  <c r="O50" i="1"/>
  <c r="X50" i="1" s="1"/>
  <c r="O52" i="1"/>
  <c r="X52" i="1" s="1"/>
  <c r="O53" i="1"/>
  <c r="X53" i="1" s="1"/>
  <c r="O54" i="1"/>
  <c r="X54" i="1" s="1"/>
  <c r="O57" i="1"/>
  <c r="O59" i="1"/>
  <c r="X59" i="1" s="1"/>
  <c r="O60" i="1"/>
  <c r="X60" i="1" s="1"/>
  <c r="O62" i="1"/>
  <c r="O66" i="1"/>
  <c r="X66" i="1" s="1"/>
  <c r="O68" i="1"/>
  <c r="X68" i="1" s="1"/>
  <c r="O69" i="1"/>
  <c r="X69" i="1" s="1"/>
  <c r="O70" i="1"/>
  <c r="O72" i="1"/>
  <c r="X72" i="1" s="1"/>
  <c r="O74" i="1"/>
  <c r="X74" i="1" s="1"/>
  <c r="O75" i="1"/>
  <c r="X75" i="1" s="1"/>
  <c r="O76" i="1"/>
  <c r="O77" i="1"/>
  <c r="X77" i="1" s="1"/>
  <c r="O79" i="1"/>
  <c r="X79" i="1" s="1"/>
  <c r="O81" i="1"/>
  <c r="X81" i="1" s="1"/>
  <c r="O82" i="1"/>
  <c r="X82" i="1" s="1"/>
  <c r="O83" i="1"/>
  <c r="X83" i="1" s="1"/>
  <c r="O84" i="1"/>
  <c r="X84" i="1" s="1"/>
  <c r="O85" i="1"/>
  <c r="O86" i="1"/>
  <c r="O92" i="1"/>
  <c r="X92" i="1" s="1"/>
  <c r="O94" i="1"/>
  <c r="X94" i="1" s="1"/>
  <c r="O96" i="1"/>
  <c r="O97" i="1"/>
  <c r="X97" i="1" s="1"/>
  <c r="O98" i="1"/>
  <c r="X98" i="1" s="1"/>
  <c r="O99" i="1"/>
  <c r="X99" i="1" s="1"/>
  <c r="O100" i="1"/>
  <c r="X100" i="1" s="1"/>
  <c r="O102" i="1"/>
  <c r="X102" i="1" s="1"/>
  <c r="O103" i="1"/>
  <c r="X103" i="1" s="1"/>
  <c r="O106" i="1"/>
  <c r="X106" i="1" s="1"/>
  <c r="O108" i="1"/>
  <c r="O109" i="1"/>
  <c r="X109" i="1" s="1"/>
  <c r="O110" i="1"/>
  <c r="X110" i="1" s="1"/>
  <c r="O111" i="1"/>
  <c r="X111" i="1" s="1"/>
  <c r="O113" i="1"/>
  <c r="X113" i="1" s="1"/>
  <c r="O114" i="1"/>
  <c r="X114" i="1" s="1"/>
  <c r="O115" i="1"/>
  <c r="X115" i="1" s="1"/>
  <c r="O116" i="1"/>
  <c r="X116" i="1" s="1"/>
  <c r="O117" i="1"/>
  <c r="O118" i="1"/>
  <c r="X118" i="1" s="1"/>
  <c r="O119" i="1"/>
  <c r="X119" i="1" s="1"/>
  <c r="O125" i="1"/>
  <c r="X125" i="1" s="1"/>
  <c r="O127" i="1"/>
  <c r="X127" i="1" s="1"/>
  <c r="O128" i="1"/>
  <c r="O129" i="1"/>
  <c r="O130" i="1"/>
  <c r="X130" i="1" s="1"/>
  <c r="O132" i="1"/>
  <c r="X132" i="1" s="1"/>
  <c r="O133" i="1"/>
  <c r="X133" i="1" s="1"/>
  <c r="O135" i="1"/>
  <c r="N135" i="1"/>
  <c r="M135" i="1"/>
  <c r="L135" i="1"/>
  <c r="K135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4" i="1"/>
  <c r="B136" i="1"/>
  <c r="C89" i="1" s="1"/>
  <c r="O89" i="1" s="1"/>
  <c r="X89" i="1" s="1"/>
  <c r="H136" i="1" l="1"/>
  <c r="I21" i="1" s="1"/>
  <c r="N21" i="1" s="1"/>
  <c r="I98" i="1"/>
  <c r="J98" i="1" s="1"/>
  <c r="I67" i="1"/>
  <c r="N67" i="1" s="1"/>
  <c r="J21" i="1"/>
  <c r="I52" i="1"/>
  <c r="I18" i="1"/>
  <c r="I69" i="1"/>
  <c r="C61" i="1"/>
  <c r="C95" i="1"/>
  <c r="C65" i="1"/>
  <c r="C6" i="1"/>
  <c r="O6" i="1" s="1"/>
  <c r="X6" i="1" s="1"/>
  <c r="C63" i="1"/>
  <c r="C101" i="1"/>
  <c r="O101" i="1" s="1"/>
  <c r="X101" i="1" s="1"/>
  <c r="C104" i="1"/>
  <c r="O104" i="1" s="1"/>
  <c r="X104" i="1" s="1"/>
  <c r="C67" i="1"/>
  <c r="C112" i="1"/>
  <c r="O112" i="1" s="1"/>
  <c r="X112" i="1" s="1"/>
  <c r="C64" i="1"/>
  <c r="O64" i="1" s="1"/>
  <c r="X64" i="1" s="1"/>
  <c r="C105" i="1"/>
  <c r="O105" i="1" s="1"/>
  <c r="X105" i="1" s="1"/>
  <c r="C107" i="1"/>
  <c r="C71" i="1"/>
  <c r="I49" i="1"/>
  <c r="I36" i="1"/>
  <c r="C4" i="1"/>
  <c r="O4" i="1" s="1"/>
  <c r="X4" i="1" s="1"/>
  <c r="I79" i="1"/>
  <c r="C131" i="1"/>
  <c r="O131" i="1" s="1"/>
  <c r="X131" i="1" s="1"/>
  <c r="C58" i="1"/>
  <c r="C124" i="1"/>
  <c r="C122" i="1"/>
  <c r="O122" i="1" s="1"/>
  <c r="X122" i="1" s="1"/>
  <c r="C88" i="1"/>
  <c r="O88" i="1" s="1"/>
  <c r="X88" i="1" s="1"/>
  <c r="C87" i="1"/>
  <c r="O87" i="1" s="1"/>
  <c r="X87" i="1" s="1"/>
  <c r="C78" i="1"/>
  <c r="C56" i="1"/>
  <c r="O56" i="1" s="1"/>
  <c r="X56" i="1" s="1"/>
  <c r="I8" i="1"/>
  <c r="N8" i="1" s="1"/>
  <c r="C73" i="1"/>
  <c r="C126" i="1"/>
  <c r="C55" i="1"/>
  <c r="O55" i="1" s="1"/>
  <c r="X55" i="1" s="1"/>
  <c r="C51" i="1"/>
  <c r="O51" i="1" s="1"/>
  <c r="X51" i="1" s="1"/>
  <c r="I93" i="1"/>
  <c r="N93" i="1" s="1"/>
  <c r="C15" i="1"/>
  <c r="O15" i="1" s="1"/>
  <c r="X15" i="1" s="1"/>
  <c r="C93" i="1"/>
  <c r="C14" i="1"/>
  <c r="I122" i="1"/>
  <c r="N122" i="1" s="1"/>
  <c r="I87" i="1"/>
  <c r="N87" i="1" s="1"/>
  <c r="C134" i="1"/>
  <c r="C123" i="1"/>
  <c r="O123" i="1" s="1"/>
  <c r="X123" i="1" s="1"/>
  <c r="I125" i="1"/>
  <c r="C91" i="1"/>
  <c r="C10" i="1"/>
  <c r="O10" i="1" s="1"/>
  <c r="X10" i="1" s="1"/>
  <c r="I86" i="1"/>
  <c r="C80" i="1"/>
  <c r="O80" i="1" s="1"/>
  <c r="X80" i="1" s="1"/>
  <c r="C121" i="1"/>
  <c r="C46" i="1"/>
  <c r="C120" i="1"/>
  <c r="C44" i="1"/>
  <c r="I76" i="1"/>
  <c r="I28" i="1"/>
  <c r="C90" i="1"/>
  <c r="C8" i="1"/>
  <c r="O8" i="1" s="1"/>
  <c r="X8" i="1" s="1"/>
  <c r="I104" i="1"/>
  <c r="N104" i="1" s="1"/>
  <c r="I89" i="1"/>
  <c r="N89" i="1" s="1"/>
  <c r="I85" i="1"/>
  <c r="I53" i="1"/>
  <c r="I116" i="1" l="1"/>
  <c r="I123" i="1"/>
  <c r="N123" i="1" s="1"/>
  <c r="W123" i="1" s="1"/>
  <c r="I111" i="1"/>
  <c r="I10" i="1"/>
  <c r="N10" i="1" s="1"/>
  <c r="I88" i="1"/>
  <c r="N88" i="1" s="1"/>
  <c r="I11" i="1"/>
  <c r="I20" i="1"/>
  <c r="J20" i="1" s="1"/>
  <c r="I32" i="1"/>
  <c r="J32" i="1" s="1"/>
  <c r="I99" i="1"/>
  <c r="N98" i="1"/>
  <c r="W98" i="1" s="1"/>
  <c r="I13" i="1"/>
  <c r="I113" i="1"/>
  <c r="I131" i="1"/>
  <c r="N131" i="1" s="1"/>
  <c r="T131" i="1" s="1"/>
  <c r="I71" i="1"/>
  <c r="N71" i="1" s="1"/>
  <c r="W71" i="1" s="1"/>
  <c r="I63" i="1"/>
  <c r="N63" i="1" s="1"/>
  <c r="W63" i="1" s="1"/>
  <c r="I17" i="1"/>
  <c r="J17" i="1" s="1"/>
  <c r="I107" i="1"/>
  <c r="N107" i="1" s="1"/>
  <c r="I59" i="1"/>
  <c r="N59" i="1" s="1"/>
  <c r="I48" i="1"/>
  <c r="I6" i="1"/>
  <c r="N6" i="1" s="1"/>
  <c r="I82" i="1"/>
  <c r="I102" i="1"/>
  <c r="J102" i="1" s="1"/>
  <c r="I94" i="1"/>
  <c r="J94" i="1" s="1"/>
  <c r="L94" i="1" s="1"/>
  <c r="I90" i="1"/>
  <c r="N90" i="1" s="1"/>
  <c r="W90" i="1" s="1"/>
  <c r="I84" i="1"/>
  <c r="I29" i="1"/>
  <c r="N29" i="1" s="1"/>
  <c r="I75" i="1"/>
  <c r="I127" i="1"/>
  <c r="I24" i="1"/>
  <c r="I117" i="1"/>
  <c r="I95" i="1"/>
  <c r="N95" i="1" s="1"/>
  <c r="W95" i="1" s="1"/>
  <c r="I118" i="1"/>
  <c r="N118" i="1" s="1"/>
  <c r="I124" i="1"/>
  <c r="N124" i="1" s="1"/>
  <c r="I81" i="1"/>
  <c r="N81" i="1" s="1"/>
  <c r="I45" i="1"/>
  <c r="I14" i="1"/>
  <c r="N14" i="1" s="1"/>
  <c r="I68" i="1"/>
  <c r="I100" i="1"/>
  <c r="J100" i="1" s="1"/>
  <c r="I34" i="1"/>
  <c r="I7" i="1"/>
  <c r="N7" i="1" s="1"/>
  <c r="I33" i="1"/>
  <c r="J33" i="1" s="1"/>
  <c r="I120" i="1"/>
  <c r="N120" i="1" s="1"/>
  <c r="T120" i="1" s="1"/>
  <c r="I109" i="1"/>
  <c r="I78" i="1"/>
  <c r="N78" i="1" s="1"/>
  <c r="I132" i="1"/>
  <c r="N132" i="1" s="1"/>
  <c r="I50" i="1"/>
  <c r="I39" i="1"/>
  <c r="N39" i="1" s="1"/>
  <c r="I31" i="1"/>
  <c r="I9" i="1"/>
  <c r="I26" i="1"/>
  <c r="J26" i="1" s="1"/>
  <c r="I12" i="1"/>
  <c r="I43" i="1"/>
  <c r="I56" i="1"/>
  <c r="N56" i="1" s="1"/>
  <c r="I64" i="1"/>
  <c r="N64" i="1" s="1"/>
  <c r="I114" i="1"/>
  <c r="I66" i="1"/>
  <c r="N66" i="1" s="1"/>
  <c r="I25" i="1"/>
  <c r="I77" i="1"/>
  <c r="J77" i="1" s="1"/>
  <c r="I42" i="1"/>
  <c r="I110" i="1"/>
  <c r="I44" i="1"/>
  <c r="N44" i="1" s="1"/>
  <c r="I80" i="1"/>
  <c r="N80" i="1" s="1"/>
  <c r="W80" i="1" s="1"/>
  <c r="I40" i="1"/>
  <c r="I16" i="1"/>
  <c r="N16" i="1" s="1"/>
  <c r="I41" i="1"/>
  <c r="I58" i="1"/>
  <c r="N58" i="1" s="1"/>
  <c r="T58" i="1" s="1"/>
  <c r="I115" i="1"/>
  <c r="I92" i="1"/>
  <c r="I129" i="1"/>
  <c r="J129" i="1" s="1"/>
  <c r="I38" i="1"/>
  <c r="N38" i="1" s="1"/>
  <c r="I97" i="1"/>
  <c r="J97" i="1" s="1"/>
  <c r="I72" i="1"/>
  <c r="N72" i="1" s="1"/>
  <c r="I126" i="1"/>
  <c r="N126" i="1" s="1"/>
  <c r="I57" i="1"/>
  <c r="J57" i="1" s="1"/>
  <c r="I22" i="1"/>
  <c r="I74" i="1"/>
  <c r="I108" i="1"/>
  <c r="I23" i="1"/>
  <c r="J23" i="1" s="1"/>
  <c r="I91" i="1"/>
  <c r="N91" i="1" s="1"/>
  <c r="W91" i="1" s="1"/>
  <c r="I83" i="1"/>
  <c r="N83" i="1" s="1"/>
  <c r="I4" i="1"/>
  <c r="I5" i="1"/>
  <c r="N5" i="1" s="1"/>
  <c r="I101" i="1"/>
  <c r="N101" i="1" s="1"/>
  <c r="I103" i="1"/>
  <c r="I96" i="1"/>
  <c r="J96" i="1" s="1"/>
  <c r="M96" i="1" s="1"/>
  <c r="I65" i="1"/>
  <c r="N65" i="1" s="1"/>
  <c r="I73" i="1"/>
  <c r="N73" i="1" s="1"/>
  <c r="W73" i="1" s="1"/>
  <c r="I119" i="1"/>
  <c r="N119" i="1" s="1"/>
  <c r="I62" i="1"/>
  <c r="I54" i="1"/>
  <c r="I105" i="1"/>
  <c r="N105" i="1" s="1"/>
  <c r="I30" i="1"/>
  <c r="I55" i="1"/>
  <c r="N55" i="1" s="1"/>
  <c r="T55" i="1" s="1"/>
  <c r="I106" i="1"/>
  <c r="I61" i="1"/>
  <c r="N61" i="1" s="1"/>
  <c r="T61" i="1" s="1"/>
  <c r="I19" i="1"/>
  <c r="J19" i="1" s="1"/>
  <c r="I15" i="1"/>
  <c r="N15" i="1" s="1"/>
  <c r="I37" i="1"/>
  <c r="J37" i="1" s="1"/>
  <c r="I133" i="1"/>
  <c r="I112" i="1"/>
  <c r="N112" i="1" s="1"/>
  <c r="W112" i="1" s="1"/>
  <c r="I35" i="1"/>
  <c r="J35" i="1" s="1"/>
  <c r="I128" i="1"/>
  <c r="T8" i="1"/>
  <c r="W8" i="1"/>
  <c r="T15" i="1"/>
  <c r="W15" i="1"/>
  <c r="T112" i="1"/>
  <c r="W44" i="1"/>
  <c r="T44" i="1"/>
  <c r="T10" i="1"/>
  <c r="W10" i="1"/>
  <c r="W14" i="1"/>
  <c r="W122" i="1"/>
  <c r="T122" i="1"/>
  <c r="T123" i="1"/>
  <c r="W58" i="1"/>
  <c r="W6" i="1"/>
  <c r="T6" i="1"/>
  <c r="T105" i="1"/>
  <c r="W105" i="1"/>
  <c r="W87" i="1"/>
  <c r="T87" i="1"/>
  <c r="T56" i="1"/>
  <c r="W56" i="1"/>
  <c r="W64" i="1"/>
  <c r="T64" i="1"/>
  <c r="W93" i="1"/>
  <c r="N33" i="1"/>
  <c r="W124" i="1"/>
  <c r="T67" i="1"/>
  <c r="W67" i="1"/>
  <c r="W55" i="1"/>
  <c r="W89" i="1"/>
  <c r="T89" i="1"/>
  <c r="W101" i="1"/>
  <c r="T101" i="1"/>
  <c r="T104" i="1"/>
  <c r="W104" i="1"/>
  <c r="T88" i="1"/>
  <c r="W88" i="1"/>
  <c r="N96" i="1"/>
  <c r="W126" i="1"/>
  <c r="W107" i="1"/>
  <c r="W78" i="1"/>
  <c r="W65" i="1"/>
  <c r="W131" i="1"/>
  <c r="W21" i="1"/>
  <c r="T21" i="1"/>
  <c r="N94" i="1"/>
  <c r="O63" i="1"/>
  <c r="X63" i="1" s="1"/>
  <c r="O65" i="1"/>
  <c r="X65" i="1" s="1"/>
  <c r="J124" i="1"/>
  <c r="K124" i="1" s="1"/>
  <c r="O124" i="1"/>
  <c r="X124" i="1" s="1"/>
  <c r="J95" i="1"/>
  <c r="M95" i="1" s="1"/>
  <c r="O95" i="1"/>
  <c r="X95" i="1" s="1"/>
  <c r="J14" i="1"/>
  <c r="L14" i="1" s="1"/>
  <c r="O14" i="1"/>
  <c r="X14" i="1" s="1"/>
  <c r="O44" i="1"/>
  <c r="X44" i="1" s="1"/>
  <c r="O134" i="1"/>
  <c r="X134" i="1" s="1"/>
  <c r="J120" i="1"/>
  <c r="K120" i="1" s="1"/>
  <c r="O120" i="1"/>
  <c r="X120" i="1" s="1"/>
  <c r="J71" i="1"/>
  <c r="K71" i="1" s="1"/>
  <c r="O71" i="1"/>
  <c r="X71" i="1" s="1"/>
  <c r="J107" i="1"/>
  <c r="L107" i="1" s="1"/>
  <c r="O107" i="1"/>
  <c r="X107" i="1" s="1"/>
  <c r="O91" i="1"/>
  <c r="X91" i="1" s="1"/>
  <c r="J126" i="1"/>
  <c r="M126" i="1" s="1"/>
  <c r="O126" i="1"/>
  <c r="X126" i="1" s="1"/>
  <c r="J73" i="1"/>
  <c r="K73" i="1" s="1"/>
  <c r="O73" i="1"/>
  <c r="X73" i="1" s="1"/>
  <c r="J58" i="1"/>
  <c r="L58" i="1" s="1"/>
  <c r="O58" i="1"/>
  <c r="X58" i="1" s="1"/>
  <c r="O61" i="1"/>
  <c r="X61" i="1" s="1"/>
  <c r="J93" i="1"/>
  <c r="L93" i="1" s="1"/>
  <c r="O93" i="1"/>
  <c r="X93" i="1" s="1"/>
  <c r="O46" i="1"/>
  <c r="X46" i="1" s="1"/>
  <c r="O121" i="1"/>
  <c r="X121" i="1" s="1"/>
  <c r="O90" i="1"/>
  <c r="X90" i="1" s="1"/>
  <c r="J78" i="1"/>
  <c r="M78" i="1" s="1"/>
  <c r="O78" i="1"/>
  <c r="X78" i="1" s="1"/>
  <c r="I121" i="1"/>
  <c r="N121" i="1" s="1"/>
  <c r="I51" i="1"/>
  <c r="N51" i="1" s="1"/>
  <c r="I60" i="1"/>
  <c r="N60" i="1" s="1"/>
  <c r="I27" i="1"/>
  <c r="I46" i="1"/>
  <c r="N46" i="1" s="1"/>
  <c r="I47" i="1"/>
  <c r="N47" i="1" s="1"/>
  <c r="J67" i="1"/>
  <c r="L67" i="1" s="1"/>
  <c r="O67" i="1"/>
  <c r="X67" i="1" s="1"/>
  <c r="I70" i="1"/>
  <c r="N70" i="1" s="1"/>
  <c r="I134" i="1"/>
  <c r="N134" i="1" s="1"/>
  <c r="I130" i="1"/>
  <c r="N9" i="1"/>
  <c r="J9" i="1"/>
  <c r="N25" i="1"/>
  <c r="J25" i="1"/>
  <c r="N117" i="1"/>
  <c r="J117" i="1"/>
  <c r="K96" i="1"/>
  <c r="N13" i="1"/>
  <c r="J13" i="1"/>
  <c r="N77" i="1"/>
  <c r="J123" i="1"/>
  <c r="N42" i="1"/>
  <c r="J42" i="1"/>
  <c r="K93" i="1"/>
  <c r="J131" i="1"/>
  <c r="K21" i="1"/>
  <c r="M21" i="1"/>
  <c r="L21" i="1"/>
  <c r="N20" i="1"/>
  <c r="N115" i="1"/>
  <c r="J115" i="1"/>
  <c r="N92" i="1"/>
  <c r="J92" i="1"/>
  <c r="N52" i="1"/>
  <c r="J52" i="1"/>
  <c r="J15" i="1"/>
  <c r="J111" i="1"/>
  <c r="N111" i="1"/>
  <c r="J105" i="1"/>
  <c r="J114" i="1"/>
  <c r="N114" i="1"/>
  <c r="M98" i="1"/>
  <c r="K98" i="1"/>
  <c r="L98" i="1"/>
  <c r="N17" i="1"/>
  <c r="J112" i="1"/>
  <c r="N102" i="1"/>
  <c r="J87" i="1"/>
  <c r="N24" i="1"/>
  <c r="J24" i="1"/>
  <c r="N84" i="1"/>
  <c r="J84" i="1"/>
  <c r="N43" i="1"/>
  <c r="J43" i="1"/>
  <c r="J109" i="1"/>
  <c r="N109" i="1"/>
  <c r="J88" i="1"/>
  <c r="J104" i="1"/>
  <c r="N53" i="1"/>
  <c r="J53" i="1"/>
  <c r="N22" i="1"/>
  <c r="J22" i="1"/>
  <c r="J29" i="1"/>
  <c r="N45" i="1"/>
  <c r="J45" i="1"/>
  <c r="N36" i="1"/>
  <c r="J36" i="1"/>
  <c r="J101" i="1"/>
  <c r="N133" i="1"/>
  <c r="J133" i="1"/>
  <c r="J125" i="1"/>
  <c r="N125" i="1"/>
  <c r="J50" i="1"/>
  <c r="N50" i="1"/>
  <c r="J79" i="1"/>
  <c r="N79" i="1"/>
  <c r="N37" i="1"/>
  <c r="N74" i="1"/>
  <c r="J74" i="1"/>
  <c r="N69" i="1"/>
  <c r="J69" i="1"/>
  <c r="N23" i="1"/>
  <c r="J132" i="1"/>
  <c r="J8" i="1"/>
  <c r="N40" i="1"/>
  <c r="J40" i="1"/>
  <c r="C136" i="1"/>
  <c r="O136" i="1" s="1"/>
  <c r="J4" i="1"/>
  <c r="N12" i="1"/>
  <c r="J12" i="1"/>
  <c r="J38" i="1"/>
  <c r="J47" i="1"/>
  <c r="M35" i="1"/>
  <c r="K35" i="1"/>
  <c r="L35" i="1"/>
  <c r="N85" i="1"/>
  <c r="J85" i="1"/>
  <c r="J28" i="1"/>
  <c r="N28" i="1"/>
  <c r="N54" i="1"/>
  <c r="J54" i="1"/>
  <c r="N108" i="1"/>
  <c r="J108" i="1"/>
  <c r="N75" i="1"/>
  <c r="J75" i="1"/>
  <c r="J48" i="1"/>
  <c r="N48" i="1"/>
  <c r="N68" i="1"/>
  <c r="J68" i="1"/>
  <c r="J18" i="1"/>
  <c r="N18" i="1"/>
  <c r="M33" i="1"/>
  <c r="L33" i="1"/>
  <c r="K33" i="1"/>
  <c r="N106" i="1"/>
  <c r="J106" i="1"/>
  <c r="K126" i="1"/>
  <c r="N41" i="1"/>
  <c r="J41" i="1"/>
  <c r="N26" i="1"/>
  <c r="K58" i="1"/>
  <c r="J127" i="1"/>
  <c r="N127" i="1"/>
  <c r="J82" i="1"/>
  <c r="N82" i="1"/>
  <c r="N57" i="1"/>
  <c r="J81" i="1"/>
  <c r="N4" i="1"/>
  <c r="J110" i="1"/>
  <c r="N110" i="1"/>
  <c r="N103" i="1"/>
  <c r="J103" i="1"/>
  <c r="J62" i="1"/>
  <c r="N62" i="1"/>
  <c r="J49" i="1"/>
  <c r="N49" i="1"/>
  <c r="J89" i="1"/>
  <c r="N100" i="1"/>
  <c r="J10" i="1"/>
  <c r="J113" i="1"/>
  <c r="N113" i="1"/>
  <c r="J56" i="1"/>
  <c r="N129" i="1"/>
  <c r="N11" i="1"/>
  <c r="J11" i="1"/>
  <c r="J83" i="1"/>
  <c r="N116" i="1"/>
  <c r="J116" i="1"/>
  <c r="N76" i="1"/>
  <c r="J76" i="1"/>
  <c r="N86" i="1"/>
  <c r="J86" i="1"/>
  <c r="J30" i="1"/>
  <c r="N30" i="1"/>
  <c r="J55" i="1"/>
  <c r="J122" i="1"/>
  <c r="N99" i="1"/>
  <c r="J99" i="1"/>
  <c r="J6" i="1"/>
  <c r="J34" i="1"/>
  <c r="N34" i="1"/>
  <c r="N19" i="1" l="1"/>
  <c r="J7" i="1"/>
  <c r="L7" i="1" s="1"/>
  <c r="J119" i="1"/>
  <c r="J16" i="1"/>
  <c r="T124" i="1"/>
  <c r="J128" i="1"/>
  <c r="N128" i="1"/>
  <c r="T80" i="1"/>
  <c r="W120" i="1"/>
  <c r="J66" i="1"/>
  <c r="M66" i="1" s="1"/>
  <c r="J59" i="1"/>
  <c r="J5" i="1"/>
  <c r="N35" i="1"/>
  <c r="J61" i="1"/>
  <c r="L61" i="1" s="1"/>
  <c r="J91" i="1"/>
  <c r="T98" i="1"/>
  <c r="J31" i="1"/>
  <c r="N31" i="1"/>
  <c r="N97" i="1"/>
  <c r="M73" i="1"/>
  <c r="J80" i="1"/>
  <c r="M80" i="1" s="1"/>
  <c r="M58" i="1"/>
  <c r="N32" i="1"/>
  <c r="J64" i="1"/>
  <c r="K94" i="1"/>
  <c r="R94" i="1" s="1"/>
  <c r="L96" i="1"/>
  <c r="J44" i="1"/>
  <c r="L44" i="1" s="1"/>
  <c r="J65" i="1"/>
  <c r="T91" i="1"/>
  <c r="T73" i="1"/>
  <c r="T93" i="1"/>
  <c r="J39" i="1"/>
  <c r="K39" i="1" s="1"/>
  <c r="J118" i="1"/>
  <c r="K118" i="1" s="1"/>
  <c r="J90" i="1"/>
  <c r="K90" i="1" s="1"/>
  <c r="V90" i="1" s="1"/>
  <c r="J72" i="1"/>
  <c r="M94" i="1"/>
  <c r="W61" i="1"/>
  <c r="L126" i="1"/>
  <c r="M93" i="1"/>
  <c r="J63" i="1"/>
  <c r="V71" i="1"/>
  <c r="S71" i="1"/>
  <c r="R71" i="1"/>
  <c r="T47" i="1"/>
  <c r="W47" i="1"/>
  <c r="R73" i="1"/>
  <c r="S73" i="1"/>
  <c r="V73" i="1"/>
  <c r="T51" i="1"/>
  <c r="W51" i="1"/>
  <c r="T38" i="1"/>
  <c r="W38" i="1"/>
  <c r="T33" i="1"/>
  <c r="W33" i="1"/>
  <c r="K14" i="1"/>
  <c r="T17" i="1"/>
  <c r="W17" i="1"/>
  <c r="W110" i="1"/>
  <c r="T110" i="1"/>
  <c r="T74" i="1"/>
  <c r="W74" i="1"/>
  <c r="W9" i="1"/>
  <c r="T9" i="1"/>
  <c r="S124" i="1"/>
  <c r="V124" i="1"/>
  <c r="R124" i="1"/>
  <c r="T59" i="1"/>
  <c r="W59" i="1"/>
  <c r="R98" i="1"/>
  <c r="S98" i="1"/>
  <c r="V98" i="1"/>
  <c r="W5" i="1"/>
  <c r="T5" i="1"/>
  <c r="T13" i="1"/>
  <c r="W13" i="1"/>
  <c r="T65" i="1"/>
  <c r="T71" i="1"/>
  <c r="W20" i="1"/>
  <c r="T20" i="1"/>
  <c r="V58" i="1"/>
  <c r="R58" i="1"/>
  <c r="S58" i="1"/>
  <c r="T35" i="1"/>
  <c r="W35" i="1"/>
  <c r="W37" i="1"/>
  <c r="T37" i="1"/>
  <c r="T134" i="1"/>
  <c r="W134" i="1"/>
  <c r="T78" i="1"/>
  <c r="T19" i="1"/>
  <c r="W19" i="1"/>
  <c r="K91" i="1"/>
  <c r="T45" i="1"/>
  <c r="W45" i="1"/>
  <c r="W7" i="1"/>
  <c r="T7" i="1"/>
  <c r="T29" i="1"/>
  <c r="W29" i="1"/>
  <c r="W43" i="1"/>
  <c r="T43" i="1"/>
  <c r="W52" i="1"/>
  <c r="T52" i="1"/>
  <c r="V96" i="1"/>
  <c r="S96" i="1"/>
  <c r="R96" i="1"/>
  <c r="T70" i="1"/>
  <c r="W70" i="1"/>
  <c r="T133" i="1"/>
  <c r="W133" i="1"/>
  <c r="V126" i="1"/>
  <c r="R126" i="1"/>
  <c r="S126" i="1"/>
  <c r="T121" i="1"/>
  <c r="W121" i="1"/>
  <c r="W12" i="1"/>
  <c r="T12" i="1"/>
  <c r="T25" i="1"/>
  <c r="W25" i="1"/>
  <c r="W86" i="1"/>
  <c r="T86" i="1"/>
  <c r="S93" i="1"/>
  <c r="V93" i="1"/>
  <c r="R93" i="1"/>
  <c r="T107" i="1"/>
  <c r="W115" i="1"/>
  <c r="T115" i="1"/>
  <c r="T96" i="1"/>
  <c r="W96" i="1"/>
  <c r="T106" i="1"/>
  <c r="W106" i="1"/>
  <c r="S21" i="1"/>
  <c r="V21" i="1"/>
  <c r="R21" i="1"/>
  <c r="W76" i="1"/>
  <c r="T76" i="1"/>
  <c r="T26" i="1"/>
  <c r="W26" i="1"/>
  <c r="W116" i="1"/>
  <c r="T116" i="1"/>
  <c r="T83" i="1"/>
  <c r="W83" i="1"/>
  <c r="W85" i="1"/>
  <c r="T85" i="1"/>
  <c r="W118" i="1"/>
  <c r="T118" i="1"/>
  <c r="T94" i="1"/>
  <c r="W94" i="1"/>
  <c r="W62" i="1"/>
  <c r="T62" i="1"/>
  <c r="T72" i="1"/>
  <c r="W72" i="1"/>
  <c r="T39" i="1"/>
  <c r="W39" i="1"/>
  <c r="L73" i="1"/>
  <c r="W36" i="1"/>
  <c r="T36" i="1"/>
  <c r="T90" i="1"/>
  <c r="M14" i="1"/>
  <c r="T109" i="1"/>
  <c r="W109" i="1"/>
  <c r="T4" i="1"/>
  <c r="W4" i="1"/>
  <c r="T41" i="1"/>
  <c r="W41" i="1"/>
  <c r="T127" i="1"/>
  <c r="W127" i="1"/>
  <c r="T77" i="1"/>
  <c r="W77" i="1"/>
  <c r="T103" i="1"/>
  <c r="W103" i="1"/>
  <c r="S94" i="1"/>
  <c r="T108" i="1"/>
  <c r="W108" i="1"/>
  <c r="V33" i="1"/>
  <c r="R33" i="1"/>
  <c r="S33" i="1"/>
  <c r="T54" i="1"/>
  <c r="W54" i="1"/>
  <c r="M71" i="1"/>
  <c r="S120" i="1"/>
  <c r="V120" i="1"/>
  <c r="R120" i="1"/>
  <c r="W48" i="1"/>
  <c r="T48" i="1"/>
  <c r="W69" i="1"/>
  <c r="T69" i="1"/>
  <c r="T30" i="1"/>
  <c r="W30" i="1"/>
  <c r="W102" i="1"/>
  <c r="T102" i="1"/>
  <c r="W75" i="1"/>
  <c r="T75" i="1"/>
  <c r="W16" i="1"/>
  <c r="T16" i="1"/>
  <c r="T97" i="1"/>
  <c r="W97" i="1"/>
  <c r="W28" i="1"/>
  <c r="T28" i="1"/>
  <c r="T113" i="1"/>
  <c r="W113" i="1"/>
  <c r="T18" i="1"/>
  <c r="W18" i="1"/>
  <c r="L71" i="1"/>
  <c r="T66" i="1"/>
  <c r="W66" i="1"/>
  <c r="W111" i="1"/>
  <c r="T111" i="1"/>
  <c r="T14" i="1"/>
  <c r="T40" i="1"/>
  <c r="W40" i="1"/>
  <c r="W79" i="1"/>
  <c r="T79" i="1"/>
  <c r="T81" i="1"/>
  <c r="W81" i="1"/>
  <c r="T34" i="1"/>
  <c r="W34" i="1"/>
  <c r="T132" i="1"/>
  <c r="W132" i="1"/>
  <c r="T50" i="1"/>
  <c r="W50" i="1"/>
  <c r="T22" i="1"/>
  <c r="W22" i="1"/>
  <c r="W84" i="1"/>
  <c r="T84" i="1"/>
  <c r="W32" i="1"/>
  <c r="T32" i="1"/>
  <c r="M90" i="1"/>
  <c r="W117" i="1"/>
  <c r="T117" i="1"/>
  <c r="T126" i="1"/>
  <c r="W11" i="1"/>
  <c r="T11" i="1"/>
  <c r="W100" i="1"/>
  <c r="T100" i="1"/>
  <c r="W57" i="1"/>
  <c r="T57" i="1"/>
  <c r="L124" i="1"/>
  <c r="R35" i="1"/>
  <c r="S35" i="1"/>
  <c r="V35" i="1"/>
  <c r="W125" i="1"/>
  <c r="T125" i="1"/>
  <c r="T119" i="1"/>
  <c r="W119" i="1"/>
  <c r="T24" i="1"/>
  <c r="W24" i="1"/>
  <c r="T42" i="1"/>
  <c r="W42" i="1"/>
  <c r="K95" i="1"/>
  <c r="W46" i="1"/>
  <c r="T46" i="1"/>
  <c r="T129" i="1"/>
  <c r="W129" i="1"/>
  <c r="T82" i="1"/>
  <c r="W82" i="1"/>
  <c r="L65" i="1"/>
  <c r="K67" i="1"/>
  <c r="W92" i="1"/>
  <c r="T92" i="1"/>
  <c r="L95" i="1"/>
  <c r="I136" i="1"/>
  <c r="N136" i="1" s="1"/>
  <c r="J134" i="1"/>
  <c r="K134" i="1" s="1"/>
  <c r="T63" i="1"/>
  <c r="T95" i="1"/>
  <c r="W99" i="1"/>
  <c r="T99" i="1"/>
  <c r="W49" i="1"/>
  <c r="T49" i="1"/>
  <c r="W68" i="1"/>
  <c r="T68" i="1"/>
  <c r="W23" i="1"/>
  <c r="T23" i="1"/>
  <c r="W53" i="1"/>
  <c r="T53" i="1"/>
  <c r="M67" i="1"/>
  <c r="T114" i="1"/>
  <c r="W114" i="1"/>
  <c r="W60" i="1"/>
  <c r="T60" i="1"/>
  <c r="L120" i="1"/>
  <c r="N27" i="1"/>
  <c r="M120" i="1"/>
  <c r="J60" i="1"/>
  <c r="J51" i="1"/>
  <c r="L51" i="1" s="1"/>
  <c r="K78" i="1"/>
  <c r="M61" i="1"/>
  <c r="N130" i="1"/>
  <c r="J130" i="1"/>
  <c r="J27" i="1"/>
  <c r="K27" i="1" s="1"/>
  <c r="J121" i="1"/>
  <c r="L78" i="1"/>
  <c r="K107" i="1"/>
  <c r="M44" i="1"/>
  <c r="M107" i="1"/>
  <c r="K44" i="1"/>
  <c r="J70" i="1"/>
  <c r="M70" i="1" s="1"/>
  <c r="J46" i="1"/>
  <c r="M124" i="1"/>
  <c r="L89" i="1"/>
  <c r="K89" i="1"/>
  <c r="M89" i="1"/>
  <c r="L80" i="1"/>
  <c r="K80" i="1"/>
  <c r="L41" i="1"/>
  <c r="K41" i="1"/>
  <c r="M41" i="1"/>
  <c r="M129" i="1"/>
  <c r="L129" i="1"/>
  <c r="K129" i="1"/>
  <c r="L57" i="1"/>
  <c r="K57" i="1"/>
  <c r="M57" i="1"/>
  <c r="K115" i="1"/>
  <c r="M115" i="1"/>
  <c r="L115" i="1"/>
  <c r="M15" i="1"/>
  <c r="L15" i="1"/>
  <c r="K15" i="1"/>
  <c r="L122" i="1"/>
  <c r="K122" i="1"/>
  <c r="M122" i="1"/>
  <c r="K85" i="1"/>
  <c r="M85" i="1"/>
  <c r="L85" i="1"/>
  <c r="K56" i="1"/>
  <c r="M56" i="1"/>
  <c r="L56" i="1"/>
  <c r="L12" i="1"/>
  <c r="M12" i="1"/>
  <c r="K12" i="1"/>
  <c r="K119" i="1"/>
  <c r="L119" i="1"/>
  <c r="M119" i="1"/>
  <c r="M49" i="1"/>
  <c r="K49" i="1"/>
  <c r="L49" i="1"/>
  <c r="M64" i="1"/>
  <c r="L64" i="1"/>
  <c r="K64" i="1"/>
  <c r="K40" i="1"/>
  <c r="L40" i="1"/>
  <c r="M40" i="1"/>
  <c r="K24" i="1"/>
  <c r="L24" i="1"/>
  <c r="M24" i="1"/>
  <c r="L66" i="1"/>
  <c r="K37" i="1"/>
  <c r="M37" i="1"/>
  <c r="L37" i="1"/>
  <c r="K133" i="1"/>
  <c r="M133" i="1"/>
  <c r="L133" i="1"/>
  <c r="K55" i="1"/>
  <c r="M55" i="1"/>
  <c r="L55" i="1"/>
  <c r="L4" i="1"/>
  <c r="K4" i="1"/>
  <c r="M4" i="1"/>
  <c r="K99" i="1"/>
  <c r="M99" i="1"/>
  <c r="L99" i="1"/>
  <c r="L28" i="1"/>
  <c r="M28" i="1"/>
  <c r="K28" i="1"/>
  <c r="K53" i="1"/>
  <c r="M53" i="1"/>
  <c r="L53" i="1"/>
  <c r="K117" i="1"/>
  <c r="L117" i="1"/>
  <c r="M117" i="1"/>
  <c r="M39" i="1"/>
  <c r="M18" i="1"/>
  <c r="L18" i="1"/>
  <c r="K18" i="1"/>
  <c r="L74" i="1"/>
  <c r="M74" i="1"/>
  <c r="K74" i="1"/>
  <c r="M62" i="1"/>
  <c r="L62" i="1"/>
  <c r="K62" i="1"/>
  <c r="K20" i="1"/>
  <c r="M20" i="1"/>
  <c r="L20" i="1"/>
  <c r="M30" i="1"/>
  <c r="L30" i="1"/>
  <c r="K30" i="1"/>
  <c r="M82" i="1"/>
  <c r="L82" i="1"/>
  <c r="K82" i="1"/>
  <c r="K101" i="1"/>
  <c r="M101" i="1"/>
  <c r="L101" i="1"/>
  <c r="K86" i="1"/>
  <c r="L86" i="1"/>
  <c r="M86" i="1"/>
  <c r="K36" i="1"/>
  <c r="M36" i="1"/>
  <c r="L36" i="1"/>
  <c r="L104" i="1"/>
  <c r="K104" i="1"/>
  <c r="M104" i="1"/>
  <c r="M79" i="1"/>
  <c r="L79" i="1"/>
  <c r="K79" i="1"/>
  <c r="L47" i="1"/>
  <c r="M47" i="1"/>
  <c r="K47" i="1"/>
  <c r="M19" i="1"/>
  <c r="K19" i="1"/>
  <c r="L19" i="1"/>
  <c r="L27" i="1"/>
  <c r="K116" i="1"/>
  <c r="M116" i="1"/>
  <c r="L116" i="1"/>
  <c r="M97" i="1"/>
  <c r="L97" i="1"/>
  <c r="K97" i="1"/>
  <c r="L60" i="1"/>
  <c r="K60" i="1"/>
  <c r="M60" i="1"/>
  <c r="M51" i="1"/>
  <c r="K51" i="1"/>
  <c r="K88" i="1"/>
  <c r="M88" i="1"/>
  <c r="L88" i="1"/>
  <c r="L75" i="1"/>
  <c r="K75" i="1"/>
  <c r="M75" i="1"/>
  <c r="L59" i="1"/>
  <c r="K59" i="1"/>
  <c r="M59" i="1"/>
  <c r="L77" i="1"/>
  <c r="K77" i="1"/>
  <c r="M77" i="1"/>
  <c r="M34" i="1"/>
  <c r="L34" i="1"/>
  <c r="K34" i="1"/>
  <c r="M16" i="1"/>
  <c r="L16" i="1"/>
  <c r="K16" i="1"/>
  <c r="M118" i="1"/>
  <c r="K103" i="1"/>
  <c r="M103" i="1"/>
  <c r="L103" i="1"/>
  <c r="K72" i="1"/>
  <c r="L72" i="1"/>
  <c r="M72" i="1"/>
  <c r="M127" i="1"/>
  <c r="L127" i="1"/>
  <c r="K127" i="1"/>
  <c r="K68" i="1"/>
  <c r="M68" i="1"/>
  <c r="L68" i="1"/>
  <c r="K8" i="1"/>
  <c r="L8" i="1"/>
  <c r="M8" i="1"/>
  <c r="L76" i="1"/>
  <c r="K76" i="1"/>
  <c r="M76" i="1"/>
  <c r="M110" i="1"/>
  <c r="L110" i="1"/>
  <c r="K110" i="1"/>
  <c r="K132" i="1"/>
  <c r="M132" i="1"/>
  <c r="L132" i="1"/>
  <c r="L45" i="1"/>
  <c r="K45" i="1"/>
  <c r="M45" i="1"/>
  <c r="K87" i="1"/>
  <c r="M87" i="1"/>
  <c r="L87" i="1"/>
  <c r="K52" i="1"/>
  <c r="M52" i="1"/>
  <c r="L52" i="1"/>
  <c r="M7" i="1"/>
  <c r="K5" i="1"/>
  <c r="M5" i="1"/>
  <c r="L5" i="1"/>
  <c r="M48" i="1"/>
  <c r="L48" i="1"/>
  <c r="K48" i="1"/>
  <c r="M114" i="1"/>
  <c r="L114" i="1"/>
  <c r="K114" i="1"/>
  <c r="L123" i="1"/>
  <c r="K123" i="1"/>
  <c r="M123" i="1"/>
  <c r="M32" i="1"/>
  <c r="L32" i="1"/>
  <c r="K32" i="1"/>
  <c r="K102" i="1"/>
  <c r="M102" i="1"/>
  <c r="L102" i="1"/>
  <c r="L105" i="1"/>
  <c r="K105" i="1"/>
  <c r="M105" i="1"/>
  <c r="K131" i="1"/>
  <c r="M131" i="1"/>
  <c r="L131" i="1"/>
  <c r="M113" i="1"/>
  <c r="L113" i="1"/>
  <c r="K113" i="1"/>
  <c r="K38" i="1"/>
  <c r="L38" i="1"/>
  <c r="M38" i="1"/>
  <c r="K23" i="1"/>
  <c r="M23" i="1"/>
  <c r="L23" i="1"/>
  <c r="M109" i="1"/>
  <c r="L109" i="1"/>
  <c r="K109" i="1"/>
  <c r="L25" i="1"/>
  <c r="K25" i="1"/>
  <c r="M25" i="1"/>
  <c r="M83" i="1"/>
  <c r="K83" i="1"/>
  <c r="L83" i="1"/>
  <c r="L10" i="1"/>
  <c r="K10" i="1"/>
  <c r="M10" i="1"/>
  <c r="L106" i="1"/>
  <c r="K106" i="1"/>
  <c r="M106" i="1"/>
  <c r="L108" i="1"/>
  <c r="K108" i="1"/>
  <c r="M108" i="1"/>
  <c r="M50" i="1"/>
  <c r="L50" i="1"/>
  <c r="K50" i="1"/>
  <c r="L29" i="1"/>
  <c r="K29" i="1"/>
  <c r="M29" i="1"/>
  <c r="L43" i="1"/>
  <c r="K43" i="1"/>
  <c r="M43" i="1"/>
  <c r="M112" i="1"/>
  <c r="L112" i="1"/>
  <c r="K112" i="1"/>
  <c r="M111" i="1"/>
  <c r="L111" i="1"/>
  <c r="K111" i="1"/>
  <c r="L92" i="1"/>
  <c r="M92" i="1"/>
  <c r="K92" i="1"/>
  <c r="L11" i="1"/>
  <c r="K11" i="1"/>
  <c r="M11" i="1"/>
  <c r="K100" i="1"/>
  <c r="M100" i="1"/>
  <c r="L100" i="1"/>
  <c r="M81" i="1"/>
  <c r="L81" i="1"/>
  <c r="K81" i="1"/>
  <c r="K26" i="1"/>
  <c r="L26" i="1"/>
  <c r="M26" i="1"/>
  <c r="K69" i="1"/>
  <c r="M69" i="1"/>
  <c r="L69" i="1"/>
  <c r="L9" i="1"/>
  <c r="K9" i="1"/>
  <c r="M9" i="1"/>
  <c r="K6" i="1"/>
  <c r="L6" i="1"/>
  <c r="M6" i="1"/>
  <c r="K54" i="1"/>
  <c r="M54" i="1"/>
  <c r="L54" i="1"/>
  <c r="M125" i="1"/>
  <c r="L125" i="1"/>
  <c r="K125" i="1"/>
  <c r="K22" i="1"/>
  <c r="M22" i="1"/>
  <c r="L22" i="1"/>
  <c r="K84" i="1"/>
  <c r="M84" i="1"/>
  <c r="L84" i="1"/>
  <c r="M17" i="1"/>
  <c r="K17" i="1"/>
  <c r="L17" i="1"/>
  <c r="L42" i="1"/>
  <c r="K42" i="1"/>
  <c r="M42" i="1"/>
  <c r="L13" i="1"/>
  <c r="K13" i="1"/>
  <c r="M13" i="1"/>
  <c r="W31" i="1" l="1"/>
  <c r="T31" i="1"/>
  <c r="L63" i="1"/>
  <c r="K63" i="1"/>
  <c r="L118" i="1"/>
  <c r="L39" i="1"/>
  <c r="L91" i="1"/>
  <c r="M91" i="1"/>
  <c r="T128" i="1"/>
  <c r="W128" i="1"/>
  <c r="R90" i="1"/>
  <c r="K70" i="1"/>
  <c r="M134" i="1"/>
  <c r="K61" i="1"/>
  <c r="S61" i="1" s="1"/>
  <c r="V94" i="1"/>
  <c r="K65" i="1"/>
  <c r="M65" i="1"/>
  <c r="K7" i="1"/>
  <c r="V7" i="1" s="1"/>
  <c r="L90" i="1"/>
  <c r="M128" i="1"/>
  <c r="K128" i="1"/>
  <c r="L128" i="1"/>
  <c r="M63" i="1"/>
  <c r="K66" i="1"/>
  <c r="S66" i="1" s="1"/>
  <c r="L134" i="1"/>
  <c r="S90" i="1"/>
  <c r="M31" i="1"/>
  <c r="L31" i="1"/>
  <c r="K31" i="1"/>
  <c r="V50" i="1"/>
  <c r="R50" i="1"/>
  <c r="S50" i="1"/>
  <c r="S127" i="1"/>
  <c r="R127" i="1"/>
  <c r="V127" i="1"/>
  <c r="V84" i="1"/>
  <c r="R84" i="1"/>
  <c r="S84" i="1"/>
  <c r="S68" i="1"/>
  <c r="R68" i="1"/>
  <c r="V68" i="1"/>
  <c r="R79" i="1"/>
  <c r="S79" i="1"/>
  <c r="V79" i="1"/>
  <c r="R119" i="1"/>
  <c r="S119" i="1"/>
  <c r="V119" i="1"/>
  <c r="S4" i="1"/>
  <c r="V4" i="1"/>
  <c r="R4" i="1"/>
  <c r="S5" i="1"/>
  <c r="R5" i="1"/>
  <c r="V5" i="1"/>
  <c r="R39" i="1"/>
  <c r="S39" i="1"/>
  <c r="V39" i="1"/>
  <c r="V91" i="1"/>
  <c r="R91" i="1"/>
  <c r="S91" i="1"/>
  <c r="V34" i="1"/>
  <c r="S34" i="1"/>
  <c r="R34" i="1"/>
  <c r="R66" i="1"/>
  <c r="R131" i="1"/>
  <c r="V131" i="1"/>
  <c r="S131" i="1"/>
  <c r="R72" i="1"/>
  <c r="S72" i="1"/>
  <c r="V72" i="1"/>
  <c r="S55" i="1"/>
  <c r="R55" i="1"/>
  <c r="V55" i="1"/>
  <c r="V44" i="1"/>
  <c r="R44" i="1"/>
  <c r="S44" i="1"/>
  <c r="W27" i="1"/>
  <c r="T27" i="1"/>
  <c r="R101" i="1"/>
  <c r="S101" i="1"/>
  <c r="V101" i="1"/>
  <c r="V132" i="1"/>
  <c r="R132" i="1"/>
  <c r="S132" i="1"/>
  <c r="V97" i="1"/>
  <c r="R97" i="1"/>
  <c r="S97" i="1"/>
  <c r="R48" i="1"/>
  <c r="S48" i="1"/>
  <c r="V48" i="1"/>
  <c r="R89" i="1"/>
  <c r="S89" i="1"/>
  <c r="V89" i="1"/>
  <c r="R32" i="1"/>
  <c r="S32" i="1"/>
  <c r="V32" i="1"/>
  <c r="R40" i="1"/>
  <c r="S40" i="1"/>
  <c r="V40" i="1"/>
  <c r="R99" i="1"/>
  <c r="S99" i="1"/>
  <c r="V99" i="1"/>
  <c r="S69" i="1"/>
  <c r="R69" i="1"/>
  <c r="V69" i="1"/>
  <c r="V115" i="1"/>
  <c r="S115" i="1"/>
  <c r="R115" i="1"/>
  <c r="R125" i="1"/>
  <c r="V125" i="1"/>
  <c r="S125" i="1"/>
  <c r="V106" i="1"/>
  <c r="R106" i="1"/>
  <c r="S106" i="1"/>
  <c r="V129" i="1"/>
  <c r="S129" i="1"/>
  <c r="R129" i="1"/>
  <c r="V36" i="1"/>
  <c r="R36" i="1"/>
  <c r="S36" i="1"/>
  <c r="S133" i="1"/>
  <c r="R133" i="1"/>
  <c r="V133" i="1"/>
  <c r="V107" i="1"/>
  <c r="S107" i="1"/>
  <c r="R107" i="1"/>
  <c r="S45" i="1"/>
  <c r="V45" i="1"/>
  <c r="R45" i="1"/>
  <c r="V70" i="1"/>
  <c r="R70" i="1"/>
  <c r="S70" i="1"/>
  <c r="R111" i="1"/>
  <c r="S111" i="1"/>
  <c r="V111" i="1"/>
  <c r="S77" i="1"/>
  <c r="V77" i="1"/>
  <c r="R77" i="1"/>
  <c r="S102" i="1"/>
  <c r="R102" i="1"/>
  <c r="V102" i="1"/>
  <c r="R104" i="1"/>
  <c r="S104" i="1"/>
  <c r="V104" i="1"/>
  <c r="R57" i="1"/>
  <c r="V57" i="1"/>
  <c r="S57" i="1"/>
  <c r="S112" i="1"/>
  <c r="V112" i="1"/>
  <c r="R112" i="1"/>
  <c r="S13" i="1"/>
  <c r="V13" i="1"/>
  <c r="R13" i="1"/>
  <c r="R117" i="1"/>
  <c r="V117" i="1"/>
  <c r="S117" i="1"/>
  <c r="R103" i="1"/>
  <c r="S103" i="1"/>
  <c r="V103" i="1"/>
  <c r="V20" i="1"/>
  <c r="R20" i="1"/>
  <c r="S20" i="1"/>
  <c r="V75" i="1"/>
  <c r="R75" i="1"/>
  <c r="S75" i="1"/>
  <c r="R64" i="1"/>
  <c r="S64" i="1"/>
  <c r="V64" i="1"/>
  <c r="V42" i="1"/>
  <c r="S42" i="1"/>
  <c r="R42" i="1"/>
  <c r="R54" i="1"/>
  <c r="S54" i="1"/>
  <c r="V54" i="1"/>
  <c r="V43" i="1"/>
  <c r="R43" i="1"/>
  <c r="S43" i="1"/>
  <c r="V113" i="1"/>
  <c r="R113" i="1"/>
  <c r="S113" i="1"/>
  <c r="V123" i="1"/>
  <c r="R123" i="1"/>
  <c r="S123" i="1"/>
  <c r="S52" i="1"/>
  <c r="R52" i="1"/>
  <c r="V52" i="1"/>
  <c r="S53" i="1"/>
  <c r="R53" i="1"/>
  <c r="V53" i="1"/>
  <c r="S85" i="1"/>
  <c r="V85" i="1"/>
  <c r="R85" i="1"/>
  <c r="R95" i="1"/>
  <c r="S95" i="1"/>
  <c r="V95" i="1"/>
  <c r="R14" i="1"/>
  <c r="S14" i="1"/>
  <c r="V14" i="1"/>
  <c r="R23" i="1"/>
  <c r="S23" i="1"/>
  <c r="V23" i="1"/>
  <c r="V59" i="1"/>
  <c r="R59" i="1"/>
  <c r="S59" i="1"/>
  <c r="V38" i="1"/>
  <c r="R38" i="1"/>
  <c r="S38" i="1"/>
  <c r="V118" i="1"/>
  <c r="R118" i="1"/>
  <c r="S118" i="1"/>
  <c r="V28" i="1"/>
  <c r="R28" i="1"/>
  <c r="S28" i="1"/>
  <c r="R41" i="1"/>
  <c r="S41" i="1"/>
  <c r="V41" i="1"/>
  <c r="R9" i="1"/>
  <c r="V9" i="1"/>
  <c r="S9" i="1"/>
  <c r="V92" i="1"/>
  <c r="R92" i="1"/>
  <c r="S92" i="1"/>
  <c r="V82" i="1"/>
  <c r="R82" i="1"/>
  <c r="S82" i="1"/>
  <c r="V60" i="1"/>
  <c r="R60" i="1"/>
  <c r="S60" i="1"/>
  <c r="V12" i="1"/>
  <c r="R12" i="1"/>
  <c r="S12" i="1"/>
  <c r="R67" i="1"/>
  <c r="S67" i="1"/>
  <c r="V67" i="1"/>
  <c r="R24" i="1"/>
  <c r="S24" i="1"/>
  <c r="V24" i="1"/>
  <c r="V26" i="1"/>
  <c r="R26" i="1"/>
  <c r="S26" i="1"/>
  <c r="S81" i="1"/>
  <c r="R81" i="1"/>
  <c r="V81" i="1"/>
  <c r="V61" i="1"/>
  <c r="R61" i="1"/>
  <c r="R62" i="1"/>
  <c r="S62" i="1"/>
  <c r="V62" i="1"/>
  <c r="S100" i="1"/>
  <c r="R100" i="1"/>
  <c r="V100" i="1"/>
  <c r="S83" i="1"/>
  <c r="R83" i="1"/>
  <c r="V83" i="1"/>
  <c r="S114" i="1"/>
  <c r="R114" i="1"/>
  <c r="V114" i="1"/>
  <c r="R8" i="1"/>
  <c r="S8" i="1"/>
  <c r="V8" i="1"/>
  <c r="R16" i="1"/>
  <c r="S16" i="1"/>
  <c r="V16" i="1"/>
  <c r="R19" i="1"/>
  <c r="S19" i="1"/>
  <c r="V19" i="1"/>
  <c r="S86" i="1"/>
  <c r="V86" i="1"/>
  <c r="R86" i="1"/>
  <c r="V74" i="1"/>
  <c r="R74" i="1"/>
  <c r="S74" i="1"/>
  <c r="S37" i="1"/>
  <c r="V37" i="1"/>
  <c r="R37" i="1"/>
  <c r="V122" i="1"/>
  <c r="R122" i="1"/>
  <c r="S122" i="1"/>
  <c r="V27" i="1"/>
  <c r="R27" i="1"/>
  <c r="S27" i="1"/>
  <c r="R25" i="1"/>
  <c r="S25" i="1"/>
  <c r="V25" i="1"/>
  <c r="V18" i="1"/>
  <c r="R18" i="1"/>
  <c r="S18" i="1"/>
  <c r="V105" i="1"/>
  <c r="R105" i="1"/>
  <c r="S105" i="1"/>
  <c r="R78" i="1"/>
  <c r="S78" i="1"/>
  <c r="V78" i="1"/>
  <c r="R30" i="1"/>
  <c r="S30" i="1"/>
  <c r="V30" i="1"/>
  <c r="S7" i="1"/>
  <c r="R56" i="1"/>
  <c r="S56" i="1"/>
  <c r="V56" i="1"/>
  <c r="V76" i="1"/>
  <c r="R76" i="1"/>
  <c r="S76" i="1"/>
  <c r="V10" i="1"/>
  <c r="R10" i="1"/>
  <c r="S10" i="1"/>
  <c r="S116" i="1"/>
  <c r="V116" i="1"/>
  <c r="R116" i="1"/>
  <c r="V17" i="1"/>
  <c r="R17" i="1"/>
  <c r="S17" i="1"/>
  <c r="V6" i="1"/>
  <c r="R6" i="1"/>
  <c r="S6" i="1"/>
  <c r="S29" i="1"/>
  <c r="V29" i="1"/>
  <c r="R29" i="1"/>
  <c r="V87" i="1"/>
  <c r="S87" i="1"/>
  <c r="R87" i="1"/>
  <c r="R88" i="1"/>
  <c r="S88" i="1"/>
  <c r="V88" i="1"/>
  <c r="L70" i="1"/>
  <c r="R49" i="1"/>
  <c r="S49" i="1"/>
  <c r="V49" i="1"/>
  <c r="R80" i="1"/>
  <c r="S80" i="1"/>
  <c r="V80" i="1"/>
  <c r="V134" i="1"/>
  <c r="S134" i="1"/>
  <c r="R134" i="1"/>
  <c r="S51" i="1"/>
  <c r="R51" i="1"/>
  <c r="V51" i="1"/>
  <c r="R109" i="1"/>
  <c r="V109" i="1"/>
  <c r="S109" i="1"/>
  <c r="S108" i="1"/>
  <c r="V108" i="1"/>
  <c r="R108" i="1"/>
  <c r="R22" i="1"/>
  <c r="S22" i="1"/>
  <c r="V22" i="1"/>
  <c r="V110" i="1"/>
  <c r="S110" i="1"/>
  <c r="R110" i="1"/>
  <c r="V11" i="1"/>
  <c r="R11" i="1"/>
  <c r="S11" i="1"/>
  <c r="S47" i="1"/>
  <c r="V47" i="1"/>
  <c r="R47" i="1"/>
  <c r="R15" i="1"/>
  <c r="S15" i="1"/>
  <c r="V15" i="1"/>
  <c r="W130" i="1"/>
  <c r="T130" i="1"/>
  <c r="M121" i="1"/>
  <c r="K121" i="1"/>
  <c r="L121" i="1"/>
  <c r="M130" i="1"/>
  <c r="K130" i="1"/>
  <c r="L130" i="1"/>
  <c r="J136" i="1"/>
  <c r="L46" i="1"/>
  <c r="K46" i="1"/>
  <c r="M46" i="1"/>
  <c r="M27" i="1"/>
  <c r="S65" i="1" l="1"/>
  <c r="R65" i="1"/>
  <c r="V65" i="1"/>
  <c r="V66" i="1"/>
  <c r="R31" i="1"/>
  <c r="S31" i="1"/>
  <c r="V31" i="1"/>
  <c r="R128" i="1"/>
  <c r="S128" i="1"/>
  <c r="V128" i="1"/>
  <c r="R7" i="1"/>
  <c r="V63" i="1"/>
  <c r="S63" i="1"/>
  <c r="R63" i="1"/>
  <c r="R46" i="1"/>
  <c r="S46" i="1"/>
  <c r="V46" i="1"/>
  <c r="R130" i="1"/>
  <c r="V130" i="1"/>
  <c r="S130" i="1"/>
  <c r="V121" i="1"/>
  <c r="R121" i="1"/>
  <c r="S121" i="1"/>
</calcChain>
</file>

<file path=xl/sharedStrings.xml><?xml version="1.0" encoding="utf-8"?>
<sst xmlns="http://schemas.openxmlformats.org/spreadsheetml/2006/main" count="158" uniqueCount="158">
  <si>
    <t>Calcul de la part de la subvention FSR reçu par les établissements de l'ACCRU sur le total du montant FSR versé aux établissements de l'ACCRU.</t>
  </si>
  <si>
    <t>Données manquantes pour Capilano University, Concordia University of Edmonton et University of Winnipeg</t>
  </si>
  <si>
    <t>2020-2021</t>
  </si>
  <si>
    <t>RSF grant</t>
  </si>
  <si>
    <t>Share of total RSF granted to ACCRU universities (1)</t>
  </si>
  <si>
    <t>FT undergrad</t>
  </si>
  <si>
    <t>FT Grad</t>
  </si>
  <si>
    <t>PT  Undergrad</t>
  </si>
  <si>
    <t>PT Grad</t>
  </si>
  <si>
    <t>Total (PT count for .25)</t>
  </si>
  <si>
    <t>Share of FTE (2)</t>
  </si>
  <si>
    <t>moyenne</t>
  </si>
  <si>
    <t xml:space="preserve"> If target budget is 100K$</t>
  </si>
  <si>
    <t xml:space="preserve"> If target budget is 50K$</t>
  </si>
  <si>
    <t xml:space="preserve"> If target budget is 25K$</t>
  </si>
  <si>
    <t>Acadia University</t>
  </si>
  <si>
    <t>Algoma University</t>
  </si>
  <si>
    <t>Athabasca University</t>
  </si>
  <si>
    <t>Aurora College</t>
  </si>
  <si>
    <t>Brandon University</t>
  </si>
  <si>
    <t>British Columbia Institute of Technology</t>
  </si>
  <si>
    <t>Brock University</t>
  </si>
  <si>
    <t>Cambrian College of Applied Arts and Technology</t>
  </si>
  <si>
    <t>Camosun College</t>
  </si>
  <si>
    <t>Canadian Memorial Chiropractic College</t>
  </si>
  <si>
    <t>Canadian Mennonite University</t>
  </si>
  <si>
    <t>Cape Breton University</t>
  </si>
  <si>
    <t>Carleton University</t>
  </si>
  <si>
    <t>Cégep de Baie-Comeau</t>
  </si>
  <si>
    <t>Cégep de Jonquière</t>
  </si>
  <si>
    <t>Cégep de l’Outaouais</t>
  </si>
  <si>
    <t>Cégep de la Gaspésie et des Îles</t>
  </si>
  <si>
    <t>Cégep de La Pocatière</t>
  </si>
  <si>
    <t>Cégep de Sept-Îles</t>
  </si>
  <si>
    <t>Cégep de Trois-Rivières</t>
  </si>
  <si>
    <t>Cégep Marie-Victorin</t>
  </si>
  <si>
    <t>Cégep régional de Lanaudière</t>
  </si>
  <si>
    <t>Collège Ahuntsic</t>
  </si>
  <si>
    <t>Collège Boréal</t>
  </si>
  <si>
    <t>Collège d'Alma</t>
  </si>
  <si>
    <t>Collège de Bois-de-Boulogne</t>
  </si>
  <si>
    <t>Collège de Maisonneuve</t>
  </si>
  <si>
    <t>Collège Édouard-Montpetit</t>
  </si>
  <si>
    <t>Collège Jean-de-Brébeuf</t>
  </si>
  <si>
    <t>Collège militaire royal de Saint-Jean</t>
  </si>
  <si>
    <t>Collège militaire royal du Canada</t>
  </si>
  <si>
    <t>College of New Caledonia</t>
  </si>
  <si>
    <t>College of the North Atlantic</t>
  </si>
  <si>
    <t>Collège Shawinigan</t>
  </si>
  <si>
    <t>Concordia University College of Alberta</t>
  </si>
  <si>
    <t>Conestoga College Institute of Technology and Advanced Learning</t>
  </si>
  <si>
    <t>Dalhousie University</t>
  </si>
  <si>
    <t>Dawson College</t>
  </si>
  <si>
    <t>Dominican University College</t>
  </si>
  <si>
    <t>Douglas College</t>
  </si>
  <si>
    <t>École de technologie supérieure</t>
  </si>
  <si>
    <t>École nationale d’adm. Pub.</t>
  </si>
  <si>
    <t>Emily Carr University of Art and Design</t>
  </si>
  <si>
    <t>Fanshawe College</t>
  </si>
  <si>
    <t>HEC Montréal</t>
  </si>
  <si>
    <t>Holland College</t>
  </si>
  <si>
    <t>Humber Institute of Technology and Advanced Learning</t>
  </si>
  <si>
    <t>Institut national de la recherche scientifique</t>
  </si>
  <si>
    <t>Institute for Christian Studies</t>
  </si>
  <si>
    <t>John Abbott College</t>
  </si>
  <si>
    <t>King's University</t>
  </si>
  <si>
    <t>Kwantlen Polytechnic University</t>
  </si>
  <si>
    <t>Lakehead University</t>
  </si>
  <si>
    <t>Langara College</t>
  </si>
  <si>
    <t>MacEwan University</t>
  </si>
  <si>
    <t>Marianopolis College</t>
  </si>
  <si>
    <t>McMaster University</t>
  </si>
  <si>
    <t>Memorial University of Newfoundland</t>
  </si>
  <si>
    <t>Mohawk College of Applied Arts and Technology</t>
  </si>
  <si>
    <t>Mount Allison University</t>
  </si>
  <si>
    <t>Mount Royal University</t>
  </si>
  <si>
    <t>Mount Saint Vincent University</t>
  </si>
  <si>
    <t>New Brunswick Community College</t>
  </si>
  <si>
    <t>Nipissing University</t>
  </si>
  <si>
    <t>North Island College</t>
  </si>
  <si>
    <t>Northern Alberta Institute of Technology</t>
  </si>
  <si>
    <t>Nova Scotia Community College</t>
  </si>
  <si>
    <t>NSCAD University</t>
  </si>
  <si>
    <t>Nunavut Arctic College</t>
  </si>
  <si>
    <t>Ontario College of Art and Design University (OCAD University)</t>
  </si>
  <si>
    <t>Polytechnique Montréal</t>
  </si>
  <si>
    <t>Queen's University</t>
  </si>
  <si>
    <t>Red Deer College</t>
  </si>
  <si>
    <t>Redeemer University College</t>
  </si>
  <si>
    <t>Royal Roads University</t>
  </si>
  <si>
    <t>Ryerson University</t>
  </si>
  <si>
    <t>Saint Mary's University</t>
  </si>
  <si>
    <t>Selkirk College</t>
  </si>
  <si>
    <t>Seneca College of Applied Arts and Technology</t>
  </si>
  <si>
    <t>Sheridan College Institute of Technology and Advanced Learning</t>
  </si>
  <si>
    <t>Simon Fraser University</t>
  </si>
  <si>
    <t>Sir Sandford Fleming College of Applied Arts and Technology</t>
  </si>
  <si>
    <t>Southern Alberta Institute of Technology</t>
  </si>
  <si>
    <t>St. Francis Xavier University</t>
  </si>
  <si>
    <t>St. Thomas University</t>
  </si>
  <si>
    <t>Thompson Rivers University</t>
  </si>
  <si>
    <t>Trent University</t>
  </si>
  <si>
    <t>Trinity Western University</t>
  </si>
  <si>
    <t>Tyndale University College &amp; Seminary</t>
  </si>
  <si>
    <t>Université Bishop's</t>
  </si>
  <si>
    <t>Université d’Ottawa</t>
  </si>
  <si>
    <t>Université de Moncton</t>
  </si>
  <si>
    <t>Université de Montréal</t>
  </si>
  <si>
    <t>Université de Saint-Boniface</t>
  </si>
  <si>
    <t>Université de Sherbrooke</t>
  </si>
  <si>
    <t>Université de Winnipeg</t>
  </si>
  <si>
    <t>Université du Manitoba</t>
  </si>
  <si>
    <t>Université du Nouveau-Brunswick</t>
  </si>
  <si>
    <t>Université du Québec à Chicoutimi</t>
  </si>
  <si>
    <t>Université du Québec à Montréal (UQAM)</t>
  </si>
  <si>
    <t>Université du Québec à Rimouski</t>
  </si>
  <si>
    <t>Université du Québec à T-R</t>
  </si>
  <si>
    <t>Université du Québec en A-T</t>
  </si>
  <si>
    <t>Université du Québec en Outaouais</t>
  </si>
  <si>
    <t>Université Laurentienne</t>
  </si>
  <si>
    <t>Université Laval</t>
  </si>
  <si>
    <t>Université McGill</t>
  </si>
  <si>
    <t>Université Sainte-Anne</t>
  </si>
  <si>
    <t>Université TÉLUQ</t>
  </si>
  <si>
    <t>Université York</t>
  </si>
  <si>
    <t>University College of the North</t>
  </si>
  <si>
    <t>University of Alberta</t>
  </si>
  <si>
    <t>University of British Columbia</t>
  </si>
  <si>
    <t>University of Calgary</t>
  </si>
  <si>
    <t>University of Guelph</t>
  </si>
  <si>
    <t>University of King’s College</t>
  </si>
  <si>
    <t>University of Lethbridge</t>
  </si>
  <si>
    <t>University of Northern British Columbia</t>
  </si>
  <si>
    <t>University of Ontario Institute of Technology</t>
  </si>
  <si>
    <t>University of Prince Edward Island</t>
  </si>
  <si>
    <t>University of Regina</t>
  </si>
  <si>
    <t>University of Saskatchewan</t>
  </si>
  <si>
    <t>University of the Fraser Valley</t>
  </si>
  <si>
    <t>University of Toronto</t>
  </si>
  <si>
    <t>University of Victoria</t>
  </si>
  <si>
    <t>University of Waterloo</t>
  </si>
  <si>
    <t>University of Windsor</t>
  </si>
  <si>
    <t>Vancouver Island University</t>
  </si>
  <si>
    <t>Vanier College</t>
  </si>
  <si>
    <t>Western University</t>
  </si>
  <si>
    <t>Wilfrid Laurier University</t>
  </si>
  <si>
    <t>Yukon College</t>
  </si>
  <si>
    <t>TOTAL ACCRU UNIVERSITIES</t>
  </si>
  <si>
    <t>(1) ACPAU</t>
  </si>
  <si>
    <t>(2) FTE = Full-Time equivalent (https://www.univcan.ca/universities/facts-and-stats/enrolment-by-university/)</t>
  </si>
  <si>
    <t>Enrolment only</t>
  </si>
  <si>
    <t>RSF Only</t>
  </si>
  <si>
    <t>Avg - FTE</t>
  </si>
  <si>
    <t>AVG - RSF</t>
  </si>
  <si>
    <t>FTE - RSF</t>
  </si>
  <si>
    <t>Avg</t>
  </si>
  <si>
    <t>FTE</t>
  </si>
  <si>
    <t>RSF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</si>
</sst>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,##0\ &quot;$&quot;_);[Red]\(#,##0\ &quot;$&quot;\)"/>
    <numFmt numFmtId="165" formatCode="#,##0.00\ &quot;$&quot;_);[Red]\(#,##0.00\ &quot;$&quot;\)"/>
    <numFmt numFmtId="166" formatCode="#,##0\ &quot;$&quot;"/>
    <numFmt numFmtId="167" formatCode="0.0%"/>
    <numFmt numFmtId="168" formatCode="#,##0.00\ &quot;$&quot;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166" fontId="0" fillId="0" borderId="0" xfId="0" applyNumberFormat="1"/>
    <xf numFmtId="0" fontId="0" fillId="2" borderId="0" xfId="0" applyFill="1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44" fontId="0" fillId="0" borderId="0" xfId="1" applyFont="1"/>
    <xf numFmtId="44" fontId="0" fillId="0" borderId="0" xfId="1" applyFont="1" applyAlignment="1">
      <alignment horizontal="center" vertical="center"/>
    </xf>
    <xf numFmtId="2" fontId="0" fillId="0" borderId="0" xfId="1" applyNumberFormat="1" applyFont="1"/>
    <xf numFmtId="0" fontId="0" fillId="0" borderId="0" xfId="0" applyNumberFormat="1"/>
    <xf numFmtId="2" fontId="0" fillId="3" borderId="0" xfId="0" applyNumberFormat="1" applyFill="1"/>
    <xf numFmtId="0" fontId="2" fillId="3" borderId="0" xfId="0" applyFont="1" applyFill="1"/>
    <xf numFmtId="165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8">
    <dxf>
      <numFmt numFmtId="165" formatCode="#,##0.00\ &quot;$&quot;_);[Red]\(#,##0.00\ &quot;$&quot;\)"/>
      <fill>
        <patternFill patternType="solid">
          <fgColor indexed="64"/>
          <bgColor rgb="FFFFFF00"/>
        </patternFill>
      </fill>
      <alignment horizontal="center" vertical="center" textRotation="0" indent="0" justifyLastLine="0" shrinkToFit="0" readingOrder="0"/>
    </dxf>
    <dxf>
      <numFmt numFmtId="168" formatCode="#,##0.00\ &quot;$&quot;"/>
      <alignment horizontal="center" vertical="center" textRotation="0" indent="0" justifyLastLine="0" shrinkToFit="0" readingOrder="0"/>
    </dxf>
    <dxf>
      <numFmt numFmtId="14" formatCode="0.00%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65" formatCode="#,##0.00\ &quot;$&quot;_);[Red]\(#,##0.00\ &quot;$&quot;\)"/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B3E5A6C-BA0B-4FB4-9BC5-44CF79484664}" name="Tableau1" displayName="Tableau1" ref="J3:O136" totalsRowShown="0" headerRowDxfId="7" dataDxfId="6">
  <autoFilter ref="J3:O136" xr:uid="{AB3E5A6C-BA0B-4FB4-9BC5-44CF79484664}"/>
  <tableColumns count="6">
    <tableColumn id="1" xr3:uid="{2823C51F-F097-4C99-A962-591E5CA3E589}" name="moyenne" dataDxfId="2"/>
    <tableColumn id="2" xr3:uid="{95C75262-CDBE-4B26-B07F-814E86C2A440}" name=" If target budget is 100K$" dataDxfId="0"/>
    <tableColumn id="3" xr3:uid="{D0FA5A2D-11F2-467D-88D5-FC696EE24235}" name=" If target budget is 50K$" dataDxfId="1"/>
    <tableColumn id="4" xr3:uid="{C44D04DB-9BC8-4F03-B1D2-F8D00401D508}" name=" If target budget is 25K$" dataDxfId="5"/>
    <tableColumn id="5" xr3:uid="{77E1AF19-1493-2144-8BEE-138651A066CE}" name="Enrolment only" dataDxfId="4" dataCellStyle="Currency">
      <calculatedColumnFormula>I4*100000</calculatedColumnFormula>
    </tableColumn>
    <tableColumn id="6" xr3:uid="{FC4338F1-79BA-C14A-8330-649D561B4EE4}" name="RSF Only" dataDxfId="3" dataCellStyle="Currency">
      <calculatedColumnFormula>C4*100000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BB52-5A11-482E-AA6E-C2435B559CF8}">
  <dimension ref="A1:Z140"/>
  <sheetViews>
    <sheetView tabSelected="1" topLeftCell="A88" zoomScale="110" zoomScaleNormal="110" workbookViewId="0">
      <selection activeCell="K2" sqref="K2"/>
    </sheetView>
  </sheetViews>
  <sheetFormatPr defaultColWidth="11.453125" defaultRowHeight="14.5" x14ac:dyDescent="0.35"/>
  <cols>
    <col min="1" max="1" width="57.453125" customWidth="1"/>
    <col min="2" max="2" width="21.1796875" hidden="1" customWidth="1"/>
    <col min="3" max="3" width="24.36328125" style="6" customWidth="1"/>
    <col min="4" max="4" width="17.6328125" style="6" hidden="1" customWidth="1"/>
    <col min="5" max="5" width="14.453125" style="6" hidden="1" customWidth="1"/>
    <col min="6" max="6" width="13.36328125" style="6" hidden="1" customWidth="1"/>
    <col min="7" max="7" width="13.81640625" style="6" hidden="1" customWidth="1"/>
    <col min="8" max="8" width="0" style="6" hidden="1" customWidth="1"/>
    <col min="9" max="9" width="19" style="6" customWidth="1"/>
    <col min="10" max="10" width="16.81640625" style="6" customWidth="1"/>
    <col min="11" max="11" width="23.453125" style="6" customWidth="1"/>
    <col min="12" max="13" width="22.453125" style="6" customWidth="1"/>
    <col min="14" max="14" width="16.81640625" style="17" customWidth="1"/>
    <col min="15" max="15" width="16" style="17" customWidth="1"/>
  </cols>
  <sheetData>
    <row r="1" spans="1:26" ht="29" customHeight="1" x14ac:dyDescent="0.35">
      <c r="A1" s="4" t="s">
        <v>0</v>
      </c>
    </row>
    <row r="2" spans="1:26" ht="27.5" customHeight="1" x14ac:dyDescent="0.35">
      <c r="A2" s="5" t="s">
        <v>1</v>
      </c>
      <c r="B2" t="s">
        <v>2</v>
      </c>
    </row>
    <row r="3" spans="1:26" ht="41" customHeight="1" x14ac:dyDescent="0.35">
      <c r="A3" s="3"/>
      <c r="B3" s="3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  <c r="L3" s="6" t="s">
        <v>13</v>
      </c>
      <c r="M3" s="6" t="s">
        <v>14</v>
      </c>
      <c r="N3" s="18" t="s">
        <v>150</v>
      </c>
      <c r="O3" s="18" t="s">
        <v>151</v>
      </c>
      <c r="R3" t="s">
        <v>152</v>
      </c>
      <c r="S3" t="s">
        <v>153</v>
      </c>
      <c r="T3" t="s">
        <v>154</v>
      </c>
      <c r="V3" s="22" t="s">
        <v>155</v>
      </c>
      <c r="W3" s="22" t="s">
        <v>156</v>
      </c>
      <c r="X3" s="22" t="s">
        <v>157</v>
      </c>
    </row>
    <row r="4" spans="1:26" x14ac:dyDescent="0.35">
      <c r="A4" s="2" t="s">
        <v>15</v>
      </c>
      <c r="B4" s="1">
        <v>764376.09110420535</v>
      </c>
      <c r="C4" s="8">
        <f>B4/B$136</f>
        <v>1.522760518392448E-2</v>
      </c>
      <c r="D4" s="6">
        <v>3610</v>
      </c>
      <c r="E4" s="6">
        <v>200</v>
      </c>
      <c r="F4" s="6">
        <v>330</v>
      </c>
      <c r="G4" s="6">
        <v>30</v>
      </c>
      <c r="H4" s="6">
        <f>D4+E4+(F4/4)+(G4/4)</f>
        <v>3900</v>
      </c>
      <c r="I4" s="9">
        <f>H4/H$136</f>
        <v>1.4363979558952166E-2</v>
      </c>
      <c r="J4" s="9">
        <f>(C4+I4)/2</f>
        <v>1.4795792371438323E-2</v>
      </c>
      <c r="K4" s="23">
        <f>J4*K$136</f>
        <v>1479.5792371438324</v>
      </c>
      <c r="L4" s="11">
        <f>J4*L$136</f>
        <v>739.78961857191621</v>
      </c>
      <c r="M4" s="10">
        <f>J4*M$136</f>
        <v>369.8948092859581</v>
      </c>
      <c r="N4" s="18">
        <f t="shared" ref="N4:N35" si="0">I4*100000</f>
        <v>1436.3979558952167</v>
      </c>
      <c r="O4" s="18">
        <f t="shared" ref="O4:O35" si="1">C4*100000</f>
        <v>1522.7605183924479</v>
      </c>
      <c r="R4" s="19">
        <f>Tableau1[[#This Row],[ If target budget is 100K$]]-Tableau1[[#This Row],[Enrolment only]]</f>
        <v>43.181281248615733</v>
      </c>
      <c r="S4" s="19">
        <f>Tableau1[[#This Row],[ If target budget is 100K$]]-Tableau1[[#This Row],[RSF Only]]</f>
        <v>-43.181281248615505</v>
      </c>
      <c r="T4" s="19">
        <f>Tableau1[[#This Row],[Enrolment only]]-Tableau1[[#This Row],[RSF Only]]</f>
        <v>-86.362562497231238</v>
      </c>
      <c r="V4" s="21">
        <f>Tableau1[[#This Row],[ If target budget is 100K$]]</f>
        <v>1479.5792371438324</v>
      </c>
      <c r="W4" s="21">
        <f>Tableau1[[#This Row],[Enrolment only]]</f>
        <v>1436.3979558952167</v>
      </c>
      <c r="X4" s="21">
        <f>Tableau1[[#This Row],[RSF Only]]</f>
        <v>1522.7605183924479</v>
      </c>
      <c r="Z4" s="20" t="str">
        <f>A4</f>
        <v>Acadia University</v>
      </c>
    </row>
    <row r="5" spans="1:26" hidden="1" x14ac:dyDescent="0.35">
      <c r="A5" t="s">
        <v>16</v>
      </c>
      <c r="B5" s="1">
        <v>203489.12350096839</v>
      </c>
      <c r="C5" s="8"/>
      <c r="H5" s="6">
        <f t="shared" ref="H5:H68" si="2">D5+E5+(F5/4)+(G5/4)</f>
        <v>0</v>
      </c>
      <c r="I5" s="9">
        <f>H5/H$136</f>
        <v>0</v>
      </c>
      <c r="J5" s="9">
        <f t="shared" ref="J5:J68" si="3">(C5+I5)/2</f>
        <v>0</v>
      </c>
      <c r="K5" s="23">
        <f>J5*K$136</f>
        <v>0</v>
      </c>
      <c r="L5" s="11">
        <f>J5*L$136</f>
        <v>0</v>
      </c>
      <c r="M5" s="10">
        <f>J5*M$136</f>
        <v>0</v>
      </c>
      <c r="N5" s="18">
        <f t="shared" si="0"/>
        <v>0</v>
      </c>
      <c r="O5" s="18">
        <f t="shared" si="1"/>
        <v>0</v>
      </c>
      <c r="R5" s="19">
        <f>Tableau1[[#This Row],[ If target budget is 100K$]]-Tableau1[[#This Row],[Enrolment only]]</f>
        <v>0</v>
      </c>
      <c r="S5" s="19">
        <f>Tableau1[[#This Row],[ If target budget is 100K$]]-Tableau1[[#This Row],[RSF Only]]</f>
        <v>0</v>
      </c>
      <c r="T5" s="19">
        <f>Tableau1[[#This Row],[Enrolment only]]-Tableau1[[#This Row],[RSF Only]]</f>
        <v>0</v>
      </c>
      <c r="V5" s="21">
        <f>Tableau1[[#This Row],[ If target budget is 100K$]]</f>
        <v>0</v>
      </c>
      <c r="W5" s="21">
        <f>Tableau1[[#This Row],[Enrolment only]]</f>
        <v>0</v>
      </c>
      <c r="X5" s="21">
        <f>Tableau1[[#This Row],[RSF Only]]</f>
        <v>0</v>
      </c>
      <c r="Z5" t="str">
        <f t="shared" ref="Z5:Z68" si="4">A5</f>
        <v>Algoma University</v>
      </c>
    </row>
    <row r="6" spans="1:26" x14ac:dyDescent="0.35">
      <c r="A6" s="2" t="s">
        <v>17</v>
      </c>
      <c r="B6" s="1">
        <v>392038.86217246449</v>
      </c>
      <c r="C6" s="8">
        <f>B6/B$136</f>
        <v>7.8100467549859906E-3</v>
      </c>
      <c r="D6" s="6">
        <v>0</v>
      </c>
      <c r="E6" s="6">
        <v>0</v>
      </c>
      <c r="F6" s="6">
        <v>41210</v>
      </c>
      <c r="G6" s="6">
        <v>4830</v>
      </c>
      <c r="H6" s="6">
        <f t="shared" si="2"/>
        <v>11510</v>
      </c>
      <c r="I6" s="9">
        <f>H6/H$136</f>
        <v>4.2392155057317804E-2</v>
      </c>
      <c r="J6" s="9">
        <f t="shared" si="3"/>
        <v>2.5101100906151898E-2</v>
      </c>
      <c r="K6" s="23">
        <f>J6*K$136</f>
        <v>2510.1100906151896</v>
      </c>
      <c r="L6" s="11">
        <f>J6*L$136</f>
        <v>1255.0550453075948</v>
      </c>
      <c r="M6" s="10">
        <f>J6*M$136</f>
        <v>627.5275226537974</v>
      </c>
      <c r="N6" s="18">
        <f t="shared" si="0"/>
        <v>4239.2155057317805</v>
      </c>
      <c r="O6" s="18">
        <f t="shared" si="1"/>
        <v>781.00467549859911</v>
      </c>
      <c r="R6" s="19">
        <f>Tableau1[[#This Row],[ If target budget is 100K$]]-Tableau1[[#This Row],[Enrolment only]]</f>
        <v>-1729.1054151165908</v>
      </c>
      <c r="S6" s="19">
        <f>Tableau1[[#This Row],[ If target budget is 100K$]]-Tableau1[[#This Row],[RSF Only]]</f>
        <v>1729.1054151165904</v>
      </c>
      <c r="T6" s="19">
        <f>Tableau1[[#This Row],[Enrolment only]]-Tableau1[[#This Row],[RSF Only]]</f>
        <v>3458.2108302331812</v>
      </c>
      <c r="V6" s="21">
        <f>Tableau1[[#This Row],[ If target budget is 100K$]]</f>
        <v>2510.1100906151896</v>
      </c>
      <c r="W6" s="21">
        <f>Tableau1[[#This Row],[Enrolment only]]</f>
        <v>4239.2155057317805</v>
      </c>
      <c r="X6" s="21">
        <f>Tableau1[[#This Row],[RSF Only]]</f>
        <v>781.00467549859911</v>
      </c>
      <c r="Z6" s="20" t="str">
        <f t="shared" si="4"/>
        <v>Athabasca University</v>
      </c>
    </row>
    <row r="7" spans="1:26" hidden="1" x14ac:dyDescent="0.35">
      <c r="A7" t="s">
        <v>18</v>
      </c>
      <c r="B7" s="1">
        <v>37739.692359307512</v>
      </c>
      <c r="C7" s="8"/>
      <c r="H7" s="6">
        <f t="shared" si="2"/>
        <v>0</v>
      </c>
      <c r="I7" s="9">
        <f>H7/H$136</f>
        <v>0</v>
      </c>
      <c r="J7" s="9">
        <f t="shared" si="3"/>
        <v>0</v>
      </c>
      <c r="K7" s="23">
        <f>J7*K$136</f>
        <v>0</v>
      </c>
      <c r="L7" s="11">
        <f>J7*L$136</f>
        <v>0</v>
      </c>
      <c r="M7" s="10">
        <f>J7*M$136</f>
        <v>0</v>
      </c>
      <c r="N7" s="18">
        <f t="shared" si="0"/>
        <v>0</v>
      </c>
      <c r="O7" s="18">
        <f t="shared" si="1"/>
        <v>0</v>
      </c>
      <c r="R7" s="19">
        <f>Tableau1[[#This Row],[ If target budget is 100K$]]-Tableau1[[#This Row],[Enrolment only]]</f>
        <v>0</v>
      </c>
      <c r="S7" s="19">
        <f>Tableau1[[#This Row],[ If target budget is 100K$]]-Tableau1[[#This Row],[RSF Only]]</f>
        <v>0</v>
      </c>
      <c r="T7" s="19">
        <f>Tableau1[[#This Row],[Enrolment only]]-Tableau1[[#This Row],[RSF Only]]</f>
        <v>0</v>
      </c>
      <c r="V7" s="21">
        <f>Tableau1[[#This Row],[ If target budget is 100K$]]</f>
        <v>0</v>
      </c>
      <c r="W7" s="21">
        <f>Tableau1[[#This Row],[Enrolment only]]</f>
        <v>0</v>
      </c>
      <c r="X7" s="21">
        <f>Tableau1[[#This Row],[RSF Only]]</f>
        <v>0</v>
      </c>
      <c r="Z7" t="str">
        <f t="shared" si="4"/>
        <v>Aurora College</v>
      </c>
    </row>
    <row r="8" spans="1:26" x14ac:dyDescent="0.35">
      <c r="A8" s="2" t="s">
        <v>19</v>
      </c>
      <c r="B8" s="1">
        <v>360160.54007184686</v>
      </c>
      <c r="C8" s="8">
        <f>B8/B$136</f>
        <v>7.1749791377179852E-3</v>
      </c>
      <c r="D8" s="6">
        <v>2410</v>
      </c>
      <c r="E8" s="6">
        <v>210</v>
      </c>
      <c r="F8" s="6">
        <v>4420</v>
      </c>
      <c r="G8" s="6">
        <v>210</v>
      </c>
      <c r="H8" s="6">
        <f t="shared" si="2"/>
        <v>3777.5</v>
      </c>
      <c r="I8" s="9">
        <f>H8/H$136</f>
        <v>1.3912803277933797E-2</v>
      </c>
      <c r="J8" s="9">
        <f t="shared" si="3"/>
        <v>1.0543891207825892E-2</v>
      </c>
      <c r="K8" s="23">
        <f>J8*K$136</f>
        <v>1054.3891207825891</v>
      </c>
      <c r="L8" s="11">
        <f>J8*L$136</f>
        <v>527.19456039129454</v>
      </c>
      <c r="M8" s="10">
        <f>J8*M$136</f>
        <v>263.59728019564727</v>
      </c>
      <c r="N8" s="18">
        <f t="shared" si="0"/>
        <v>1391.2803277933797</v>
      </c>
      <c r="O8" s="18">
        <f t="shared" si="1"/>
        <v>717.49791377179849</v>
      </c>
      <c r="R8" s="19">
        <f>Tableau1[[#This Row],[ If target budget is 100K$]]-Tableau1[[#This Row],[Enrolment only]]</f>
        <v>-336.89120701079059</v>
      </c>
      <c r="S8" s="19">
        <f>Tableau1[[#This Row],[ If target budget is 100K$]]-Tableau1[[#This Row],[RSF Only]]</f>
        <v>336.89120701079059</v>
      </c>
      <c r="T8" s="19">
        <f>Tableau1[[#This Row],[Enrolment only]]-Tableau1[[#This Row],[RSF Only]]</f>
        <v>673.78241402158119</v>
      </c>
      <c r="V8" s="21">
        <f>Tableau1[[#This Row],[ If target budget is 100K$]]</f>
        <v>1054.3891207825891</v>
      </c>
      <c r="W8" s="21">
        <f>Tableau1[[#This Row],[Enrolment only]]</f>
        <v>1391.2803277933797</v>
      </c>
      <c r="X8" s="21">
        <f>Tableau1[[#This Row],[RSF Only]]</f>
        <v>717.49791377179849</v>
      </c>
      <c r="Z8" s="20" t="str">
        <f t="shared" si="4"/>
        <v>Brandon University</v>
      </c>
    </row>
    <row r="9" spans="1:26" hidden="1" x14ac:dyDescent="0.35">
      <c r="A9" t="s">
        <v>20</v>
      </c>
      <c r="B9" s="1">
        <v>205709.17595622418</v>
      </c>
      <c r="C9" s="8"/>
      <c r="H9" s="6">
        <f t="shared" si="2"/>
        <v>0</v>
      </c>
      <c r="I9" s="9">
        <f>H9/H$136</f>
        <v>0</v>
      </c>
      <c r="J9" s="9">
        <f t="shared" si="3"/>
        <v>0</v>
      </c>
      <c r="K9" s="23">
        <f>J9*K$136</f>
        <v>0</v>
      </c>
      <c r="L9" s="11">
        <f>J9*L$136</f>
        <v>0</v>
      </c>
      <c r="M9" s="10">
        <f>J9*M$136</f>
        <v>0</v>
      </c>
      <c r="N9" s="18">
        <f t="shared" si="0"/>
        <v>0</v>
      </c>
      <c r="O9" s="18">
        <f t="shared" si="1"/>
        <v>0</v>
      </c>
      <c r="R9" s="19">
        <f>Tableau1[[#This Row],[ If target budget is 100K$]]-Tableau1[[#This Row],[Enrolment only]]</f>
        <v>0</v>
      </c>
      <c r="S9" s="19">
        <f>Tableau1[[#This Row],[ If target budget is 100K$]]-Tableau1[[#This Row],[RSF Only]]</f>
        <v>0</v>
      </c>
      <c r="T9" s="19">
        <f>Tableau1[[#This Row],[Enrolment only]]-Tableau1[[#This Row],[RSF Only]]</f>
        <v>0</v>
      </c>
      <c r="V9" s="21">
        <f>Tableau1[[#This Row],[ If target budget is 100K$]]</f>
        <v>0</v>
      </c>
      <c r="W9" s="21">
        <f>Tableau1[[#This Row],[Enrolment only]]</f>
        <v>0</v>
      </c>
      <c r="X9" s="21">
        <f>Tableau1[[#This Row],[RSF Only]]</f>
        <v>0</v>
      </c>
      <c r="Z9" t="str">
        <f t="shared" si="4"/>
        <v>British Columbia Institute of Technology</v>
      </c>
    </row>
    <row r="10" spans="1:26" x14ac:dyDescent="0.35">
      <c r="A10" s="2" t="s">
        <v>21</v>
      </c>
      <c r="B10" s="1">
        <v>2215370.472350298</v>
      </c>
      <c r="C10" s="8">
        <f>B10/B$136</f>
        <v>4.4133754681340037E-2</v>
      </c>
      <c r="D10" s="6">
        <v>15400</v>
      </c>
      <c r="E10" s="6">
        <v>1610</v>
      </c>
      <c r="F10" s="6">
        <v>2200</v>
      </c>
      <c r="G10" s="6">
        <v>340</v>
      </c>
      <c r="H10" s="6">
        <f t="shared" si="2"/>
        <v>17645</v>
      </c>
      <c r="I10" s="9">
        <f>H10/H$136</f>
        <v>6.4987799825054093E-2</v>
      </c>
      <c r="J10" s="9">
        <f t="shared" si="3"/>
        <v>5.4560777253197065E-2</v>
      </c>
      <c r="K10" s="23">
        <f>J10*K$136</f>
        <v>5456.0777253197066</v>
      </c>
      <c r="L10" s="11">
        <f>J10*L$136</f>
        <v>2728.0388626598533</v>
      </c>
      <c r="M10" s="10">
        <f>J10*M$136</f>
        <v>1364.0194313299266</v>
      </c>
      <c r="N10" s="18">
        <f t="shared" si="0"/>
        <v>6498.779982505409</v>
      </c>
      <c r="O10" s="18">
        <f t="shared" si="1"/>
        <v>4413.3754681340033</v>
      </c>
      <c r="R10" s="19">
        <f>Tableau1[[#This Row],[ If target budget is 100K$]]-Tableau1[[#This Row],[Enrolment only]]</f>
        <v>-1042.7022571857024</v>
      </c>
      <c r="S10" s="19">
        <f>Tableau1[[#This Row],[ If target budget is 100K$]]-Tableau1[[#This Row],[RSF Only]]</f>
        <v>1042.7022571857033</v>
      </c>
      <c r="T10" s="19">
        <f>Tableau1[[#This Row],[Enrolment only]]-Tableau1[[#This Row],[RSF Only]]</f>
        <v>2085.4045143714056</v>
      </c>
      <c r="V10" s="21">
        <f>Tableau1[[#This Row],[ If target budget is 100K$]]</f>
        <v>5456.0777253197066</v>
      </c>
      <c r="W10" s="21">
        <f>Tableau1[[#This Row],[Enrolment only]]</f>
        <v>6498.779982505409</v>
      </c>
      <c r="X10" s="21">
        <f>Tableau1[[#This Row],[RSF Only]]</f>
        <v>4413.3754681340033</v>
      </c>
      <c r="Z10" s="20" t="str">
        <f t="shared" si="4"/>
        <v>Brock University</v>
      </c>
    </row>
    <row r="11" spans="1:26" hidden="1" x14ac:dyDescent="0.35">
      <c r="A11" t="s">
        <v>22</v>
      </c>
      <c r="B11" s="1">
        <v>1097.4327372009907</v>
      </c>
      <c r="C11" s="8"/>
      <c r="H11" s="6">
        <f t="shared" si="2"/>
        <v>0</v>
      </c>
      <c r="I11" s="9">
        <f>H11/H$136</f>
        <v>0</v>
      </c>
      <c r="J11" s="9">
        <f t="shared" si="3"/>
        <v>0</v>
      </c>
      <c r="K11" s="23">
        <f>J11*K$136</f>
        <v>0</v>
      </c>
      <c r="L11" s="11">
        <f>J11*L$136</f>
        <v>0</v>
      </c>
      <c r="M11" s="10">
        <f>J11*M$136</f>
        <v>0</v>
      </c>
      <c r="N11" s="18">
        <f t="shared" si="0"/>
        <v>0</v>
      </c>
      <c r="O11" s="18">
        <f t="shared" si="1"/>
        <v>0</v>
      </c>
      <c r="R11" s="19">
        <f>Tableau1[[#This Row],[ If target budget is 100K$]]-Tableau1[[#This Row],[Enrolment only]]</f>
        <v>0</v>
      </c>
      <c r="S11" s="19">
        <f>Tableau1[[#This Row],[ If target budget is 100K$]]-Tableau1[[#This Row],[RSF Only]]</f>
        <v>0</v>
      </c>
      <c r="T11" s="19">
        <f>Tableau1[[#This Row],[Enrolment only]]-Tableau1[[#This Row],[RSF Only]]</f>
        <v>0</v>
      </c>
      <c r="V11" s="21">
        <f>Tableau1[[#This Row],[ If target budget is 100K$]]</f>
        <v>0</v>
      </c>
      <c r="W11" s="21">
        <f>Tableau1[[#This Row],[Enrolment only]]</f>
        <v>0</v>
      </c>
      <c r="X11" s="21">
        <f>Tableau1[[#This Row],[RSF Only]]</f>
        <v>0</v>
      </c>
      <c r="Z11" t="str">
        <f t="shared" si="4"/>
        <v>Cambrian College of Applied Arts and Technology</v>
      </c>
    </row>
    <row r="12" spans="1:26" hidden="1" x14ac:dyDescent="0.35">
      <c r="A12" t="s">
        <v>23</v>
      </c>
      <c r="B12" s="1">
        <v>16050.10370406957</v>
      </c>
      <c r="C12" s="8"/>
      <c r="H12" s="6">
        <f t="shared" si="2"/>
        <v>0</v>
      </c>
      <c r="I12" s="9">
        <f>H12/H$136</f>
        <v>0</v>
      </c>
      <c r="J12" s="9">
        <f t="shared" si="3"/>
        <v>0</v>
      </c>
      <c r="K12" s="23">
        <f>J12*K$136</f>
        <v>0</v>
      </c>
      <c r="L12" s="11">
        <f>J12*L$136</f>
        <v>0</v>
      </c>
      <c r="M12" s="10">
        <f>J12*M$136</f>
        <v>0</v>
      </c>
      <c r="N12" s="18">
        <f t="shared" si="0"/>
        <v>0</v>
      </c>
      <c r="O12" s="18">
        <f t="shared" si="1"/>
        <v>0</v>
      </c>
      <c r="R12" s="19">
        <f>Tableau1[[#This Row],[ If target budget is 100K$]]-Tableau1[[#This Row],[Enrolment only]]</f>
        <v>0</v>
      </c>
      <c r="S12" s="19">
        <f>Tableau1[[#This Row],[ If target budget is 100K$]]-Tableau1[[#This Row],[RSF Only]]</f>
        <v>0</v>
      </c>
      <c r="T12" s="19">
        <f>Tableau1[[#This Row],[Enrolment only]]-Tableau1[[#This Row],[RSF Only]]</f>
        <v>0</v>
      </c>
      <c r="V12" s="21">
        <f>Tableau1[[#This Row],[ If target budget is 100K$]]</f>
        <v>0</v>
      </c>
      <c r="W12" s="21">
        <f>Tableau1[[#This Row],[Enrolment only]]</f>
        <v>0</v>
      </c>
      <c r="X12" s="21">
        <f>Tableau1[[#This Row],[RSF Only]]</f>
        <v>0</v>
      </c>
      <c r="Z12" t="str">
        <f t="shared" si="4"/>
        <v>Camosun College</v>
      </c>
    </row>
    <row r="13" spans="1:26" hidden="1" x14ac:dyDescent="0.35">
      <c r="A13" t="s">
        <v>24</v>
      </c>
      <c r="B13" s="1">
        <v>39135.77072663205</v>
      </c>
      <c r="C13" s="8"/>
      <c r="H13" s="6">
        <f t="shared" si="2"/>
        <v>0</v>
      </c>
      <c r="I13" s="9">
        <f>H13/H$136</f>
        <v>0</v>
      </c>
      <c r="J13" s="9">
        <f t="shared" si="3"/>
        <v>0</v>
      </c>
      <c r="K13" s="23">
        <f>J13*K$136</f>
        <v>0</v>
      </c>
      <c r="L13" s="11">
        <f>J13*L$136</f>
        <v>0</v>
      </c>
      <c r="M13" s="10">
        <f>J13*M$136</f>
        <v>0</v>
      </c>
      <c r="N13" s="18">
        <f t="shared" si="0"/>
        <v>0</v>
      </c>
      <c r="O13" s="18">
        <f t="shared" si="1"/>
        <v>0</v>
      </c>
      <c r="R13" s="19">
        <f>Tableau1[[#This Row],[ If target budget is 100K$]]-Tableau1[[#This Row],[Enrolment only]]</f>
        <v>0</v>
      </c>
      <c r="S13" s="19">
        <f>Tableau1[[#This Row],[ If target budget is 100K$]]-Tableau1[[#This Row],[RSF Only]]</f>
        <v>0</v>
      </c>
      <c r="T13" s="19">
        <f>Tableau1[[#This Row],[Enrolment only]]-Tableau1[[#This Row],[RSF Only]]</f>
        <v>0</v>
      </c>
      <c r="V13" s="21">
        <f>Tableau1[[#This Row],[ If target budget is 100K$]]</f>
        <v>0</v>
      </c>
      <c r="W13" s="21">
        <f>Tableau1[[#This Row],[Enrolment only]]</f>
        <v>0</v>
      </c>
      <c r="X13" s="21">
        <f>Tableau1[[#This Row],[RSF Only]]</f>
        <v>0</v>
      </c>
      <c r="Z13" t="str">
        <f t="shared" si="4"/>
        <v>Canadian Memorial Chiropractic College</v>
      </c>
    </row>
    <row r="14" spans="1:26" x14ac:dyDescent="0.35">
      <c r="A14" s="2" t="s">
        <v>25</v>
      </c>
      <c r="B14" s="1">
        <v>43050.547179335903</v>
      </c>
      <c r="C14" s="8">
        <f>B14/B$136</f>
        <v>8.5763636909657139E-4</v>
      </c>
      <c r="D14" s="7">
        <v>430</v>
      </c>
      <c r="E14" s="7">
        <v>20</v>
      </c>
      <c r="F14" s="7">
        <v>770</v>
      </c>
      <c r="G14" s="7">
        <v>30</v>
      </c>
      <c r="H14" s="6">
        <f t="shared" si="2"/>
        <v>650</v>
      </c>
      <c r="I14" s="9">
        <f>H14/H$136</f>
        <v>2.3939965931586943E-3</v>
      </c>
      <c r="J14" s="9">
        <f t="shared" si="3"/>
        <v>1.6258164811276329E-3</v>
      </c>
      <c r="K14" s="23">
        <f>J14*K$136</f>
        <v>162.5816481127633</v>
      </c>
      <c r="L14" s="11">
        <f>J14*L$136</f>
        <v>81.290824056381652</v>
      </c>
      <c r="M14" s="12">
        <f>J14*M$136</f>
        <v>40.645412028190826</v>
      </c>
      <c r="N14" s="18">
        <f t="shared" si="0"/>
        <v>239.39965931586943</v>
      </c>
      <c r="O14" s="18">
        <f t="shared" si="1"/>
        <v>85.763636909657137</v>
      </c>
      <c r="R14" s="19">
        <f>Tableau1[[#This Row],[ If target budget is 100K$]]-Tableau1[[#This Row],[Enrolment only]]</f>
        <v>-76.818011203106124</v>
      </c>
      <c r="S14" s="19">
        <f>Tableau1[[#This Row],[ If target budget is 100K$]]-Tableau1[[#This Row],[RSF Only]]</f>
        <v>76.818011203106167</v>
      </c>
      <c r="T14" s="19">
        <f>Tableau1[[#This Row],[Enrolment only]]-Tableau1[[#This Row],[RSF Only]]</f>
        <v>153.63602240621231</v>
      </c>
      <c r="V14" s="21">
        <f>Tableau1[[#This Row],[ If target budget is 100K$]]</f>
        <v>162.5816481127633</v>
      </c>
      <c r="W14" s="21">
        <f>Tableau1[[#This Row],[Enrolment only]]</f>
        <v>239.39965931586943</v>
      </c>
      <c r="X14" s="21">
        <f>Tableau1[[#This Row],[RSF Only]]</f>
        <v>85.763636909657137</v>
      </c>
      <c r="Z14" s="20" t="str">
        <f t="shared" si="4"/>
        <v>Canadian Mennonite University</v>
      </c>
    </row>
    <row r="15" spans="1:26" x14ac:dyDescent="0.35">
      <c r="A15" s="2" t="s">
        <v>26</v>
      </c>
      <c r="B15" s="1">
        <v>409872.44399699074</v>
      </c>
      <c r="C15" s="8">
        <f>B15/B$136</f>
        <v>8.1653204824083149E-3</v>
      </c>
      <c r="D15" s="13">
        <v>3610</v>
      </c>
      <c r="E15" s="7">
        <v>250</v>
      </c>
      <c r="F15" s="7">
        <v>460</v>
      </c>
      <c r="G15" s="7">
        <v>170</v>
      </c>
      <c r="H15" s="6">
        <f t="shared" si="2"/>
        <v>4017.5</v>
      </c>
      <c r="I15" s="9">
        <f>H15/H$136</f>
        <v>1.4796740481561623E-2</v>
      </c>
      <c r="J15" s="9">
        <f t="shared" si="3"/>
        <v>1.1481030481984969E-2</v>
      </c>
      <c r="K15" s="23">
        <f>J15*K$136</f>
        <v>1148.1030481984969</v>
      </c>
      <c r="L15" s="11">
        <f>J15*L$136</f>
        <v>574.05152409924847</v>
      </c>
      <c r="M15" s="10">
        <f>J15*M$136</f>
        <v>287.02576204962423</v>
      </c>
      <c r="N15" s="18">
        <f t="shared" si="0"/>
        <v>1479.6740481561624</v>
      </c>
      <c r="O15" s="18">
        <f t="shared" si="1"/>
        <v>816.5320482408315</v>
      </c>
      <c r="R15" s="19">
        <f>Tableau1[[#This Row],[ If target budget is 100K$]]-Tableau1[[#This Row],[Enrolment only]]</f>
        <v>-331.57099995766544</v>
      </c>
      <c r="S15" s="19">
        <f>Tableau1[[#This Row],[ If target budget is 100K$]]-Tableau1[[#This Row],[RSF Only]]</f>
        <v>331.57099995766544</v>
      </c>
      <c r="T15" s="19">
        <f>Tableau1[[#This Row],[Enrolment only]]-Tableau1[[#This Row],[RSF Only]]</f>
        <v>663.14199991533087</v>
      </c>
      <c r="V15" s="21">
        <f>Tableau1[[#This Row],[ If target budget is 100K$]]</f>
        <v>1148.1030481984969</v>
      </c>
      <c r="W15" s="21">
        <f>Tableau1[[#This Row],[Enrolment only]]</f>
        <v>1479.6740481561624</v>
      </c>
      <c r="X15" s="21">
        <f>Tableau1[[#This Row],[RSF Only]]</f>
        <v>816.5320482408315</v>
      </c>
      <c r="Z15" s="20" t="str">
        <f t="shared" si="4"/>
        <v>Cape Breton University</v>
      </c>
    </row>
    <row r="16" spans="1:26" hidden="1" x14ac:dyDescent="0.35">
      <c r="A16" t="s">
        <v>27</v>
      </c>
      <c r="B16" s="1">
        <v>5129602.3133932352</v>
      </c>
      <c r="C16" s="8"/>
      <c r="H16" s="6">
        <f t="shared" si="2"/>
        <v>0</v>
      </c>
      <c r="I16" s="9">
        <f>H16/H$136</f>
        <v>0</v>
      </c>
      <c r="J16" s="9">
        <f t="shared" si="3"/>
        <v>0</v>
      </c>
      <c r="K16" s="23">
        <f>J16*K$136</f>
        <v>0</v>
      </c>
      <c r="L16" s="11">
        <f>J16*L$136</f>
        <v>0</v>
      </c>
      <c r="M16" s="10">
        <f>J16*M$136</f>
        <v>0</v>
      </c>
      <c r="N16" s="18">
        <f t="shared" si="0"/>
        <v>0</v>
      </c>
      <c r="O16" s="18">
        <f t="shared" si="1"/>
        <v>0</v>
      </c>
      <c r="R16" s="19">
        <f>Tableau1[[#This Row],[ If target budget is 100K$]]-Tableau1[[#This Row],[Enrolment only]]</f>
        <v>0</v>
      </c>
      <c r="S16" s="19">
        <f>Tableau1[[#This Row],[ If target budget is 100K$]]-Tableau1[[#This Row],[RSF Only]]</f>
        <v>0</v>
      </c>
      <c r="T16" s="19">
        <f>Tableau1[[#This Row],[Enrolment only]]-Tableau1[[#This Row],[RSF Only]]</f>
        <v>0</v>
      </c>
      <c r="V16" s="21">
        <f>Tableau1[[#This Row],[ If target budget is 100K$]]</f>
        <v>0</v>
      </c>
      <c r="W16" s="21">
        <f>Tableau1[[#This Row],[Enrolment only]]</f>
        <v>0</v>
      </c>
      <c r="X16" s="21">
        <f>Tableau1[[#This Row],[RSF Only]]</f>
        <v>0</v>
      </c>
      <c r="Z16" t="str">
        <f t="shared" si="4"/>
        <v>Carleton University</v>
      </c>
    </row>
    <row r="17" spans="1:26" hidden="1" x14ac:dyDescent="0.35">
      <c r="A17" t="s">
        <v>28</v>
      </c>
      <c r="B17" s="1">
        <v>281.85430955435277</v>
      </c>
      <c r="C17" s="8"/>
      <c r="H17" s="6">
        <f t="shared" si="2"/>
        <v>0</v>
      </c>
      <c r="I17" s="9">
        <f>H17/H$136</f>
        <v>0</v>
      </c>
      <c r="J17" s="9">
        <f t="shared" si="3"/>
        <v>0</v>
      </c>
      <c r="K17" s="23">
        <f>J17*K$136</f>
        <v>0</v>
      </c>
      <c r="L17" s="11">
        <f>J17*L$136</f>
        <v>0</v>
      </c>
      <c r="M17" s="10">
        <f>J17*M$136</f>
        <v>0</v>
      </c>
      <c r="N17" s="18">
        <f t="shared" si="0"/>
        <v>0</v>
      </c>
      <c r="O17" s="18">
        <f t="shared" si="1"/>
        <v>0</v>
      </c>
      <c r="R17" s="19">
        <f>Tableau1[[#This Row],[ If target budget is 100K$]]-Tableau1[[#This Row],[Enrolment only]]</f>
        <v>0</v>
      </c>
      <c r="S17" s="19">
        <f>Tableau1[[#This Row],[ If target budget is 100K$]]-Tableau1[[#This Row],[RSF Only]]</f>
        <v>0</v>
      </c>
      <c r="T17" s="19">
        <f>Tableau1[[#This Row],[Enrolment only]]-Tableau1[[#This Row],[RSF Only]]</f>
        <v>0</v>
      </c>
      <c r="V17" s="21">
        <f>Tableau1[[#This Row],[ If target budget is 100K$]]</f>
        <v>0</v>
      </c>
      <c r="W17" s="21">
        <f>Tableau1[[#This Row],[Enrolment only]]</f>
        <v>0</v>
      </c>
      <c r="X17" s="21">
        <f>Tableau1[[#This Row],[RSF Only]]</f>
        <v>0</v>
      </c>
      <c r="Z17" t="str">
        <f t="shared" si="4"/>
        <v>Cégep de Baie-Comeau</v>
      </c>
    </row>
    <row r="18" spans="1:26" hidden="1" x14ac:dyDescent="0.35">
      <c r="A18" t="s">
        <v>29</v>
      </c>
      <c r="B18" s="1">
        <v>17683.659319444159</v>
      </c>
      <c r="C18" s="8"/>
      <c r="H18" s="6">
        <f t="shared" si="2"/>
        <v>0</v>
      </c>
      <c r="I18" s="9">
        <f>H18/H$136</f>
        <v>0</v>
      </c>
      <c r="J18" s="9">
        <f t="shared" si="3"/>
        <v>0</v>
      </c>
      <c r="K18" s="23">
        <f>J18*K$136</f>
        <v>0</v>
      </c>
      <c r="L18" s="11">
        <f>J18*L$136</f>
        <v>0</v>
      </c>
      <c r="M18" s="10">
        <f>J18*M$136</f>
        <v>0</v>
      </c>
      <c r="N18" s="18">
        <f t="shared" si="0"/>
        <v>0</v>
      </c>
      <c r="O18" s="18">
        <f t="shared" si="1"/>
        <v>0</v>
      </c>
      <c r="R18" s="19">
        <f>Tableau1[[#This Row],[ If target budget is 100K$]]-Tableau1[[#This Row],[Enrolment only]]</f>
        <v>0</v>
      </c>
      <c r="S18" s="19">
        <f>Tableau1[[#This Row],[ If target budget is 100K$]]-Tableau1[[#This Row],[RSF Only]]</f>
        <v>0</v>
      </c>
      <c r="T18" s="19">
        <f>Tableau1[[#This Row],[Enrolment only]]-Tableau1[[#This Row],[RSF Only]]</f>
        <v>0</v>
      </c>
      <c r="V18" s="21">
        <f>Tableau1[[#This Row],[ If target budget is 100K$]]</f>
        <v>0</v>
      </c>
      <c r="W18" s="21">
        <f>Tableau1[[#This Row],[Enrolment only]]</f>
        <v>0</v>
      </c>
      <c r="X18" s="21">
        <f>Tableau1[[#This Row],[RSF Only]]</f>
        <v>0</v>
      </c>
      <c r="Z18" t="str">
        <f t="shared" si="4"/>
        <v>Cégep de Jonquière</v>
      </c>
    </row>
    <row r="19" spans="1:26" hidden="1" x14ac:dyDescent="0.35">
      <c r="A19" t="s">
        <v>30</v>
      </c>
      <c r="B19" s="1">
        <v>7779.1789437001371</v>
      </c>
      <c r="C19" s="8"/>
      <c r="H19" s="6">
        <f t="shared" si="2"/>
        <v>0</v>
      </c>
      <c r="I19" s="9">
        <f>H19/H$136</f>
        <v>0</v>
      </c>
      <c r="J19" s="9">
        <f t="shared" si="3"/>
        <v>0</v>
      </c>
      <c r="K19" s="23">
        <f>J19*K$136</f>
        <v>0</v>
      </c>
      <c r="L19" s="11">
        <f>J19*L$136</f>
        <v>0</v>
      </c>
      <c r="M19" s="10">
        <f>J19*M$136</f>
        <v>0</v>
      </c>
      <c r="N19" s="18">
        <f t="shared" si="0"/>
        <v>0</v>
      </c>
      <c r="O19" s="18">
        <f t="shared" si="1"/>
        <v>0</v>
      </c>
      <c r="R19" s="19">
        <f>Tableau1[[#This Row],[ If target budget is 100K$]]-Tableau1[[#This Row],[Enrolment only]]</f>
        <v>0</v>
      </c>
      <c r="S19" s="19">
        <f>Tableau1[[#This Row],[ If target budget is 100K$]]-Tableau1[[#This Row],[RSF Only]]</f>
        <v>0</v>
      </c>
      <c r="T19" s="19">
        <f>Tableau1[[#This Row],[Enrolment only]]-Tableau1[[#This Row],[RSF Only]]</f>
        <v>0</v>
      </c>
      <c r="V19" s="21">
        <f>Tableau1[[#This Row],[ If target budget is 100K$]]</f>
        <v>0</v>
      </c>
      <c r="W19" s="21">
        <f>Tableau1[[#This Row],[Enrolment only]]</f>
        <v>0</v>
      </c>
      <c r="X19" s="21">
        <f>Tableau1[[#This Row],[RSF Only]]</f>
        <v>0</v>
      </c>
      <c r="Z19" t="str">
        <f t="shared" si="4"/>
        <v>Cégep de l’Outaouais</v>
      </c>
    </row>
    <row r="20" spans="1:26" hidden="1" x14ac:dyDescent="0.35">
      <c r="A20" t="s">
        <v>31</v>
      </c>
      <c r="B20" s="1">
        <v>5436.7897242973668</v>
      </c>
      <c r="C20" s="8"/>
      <c r="H20" s="6">
        <f t="shared" si="2"/>
        <v>0</v>
      </c>
      <c r="I20" s="9">
        <f>H20/H$136</f>
        <v>0</v>
      </c>
      <c r="J20" s="9">
        <f t="shared" si="3"/>
        <v>0</v>
      </c>
      <c r="K20" s="23">
        <f>J20*K$136</f>
        <v>0</v>
      </c>
      <c r="L20" s="11">
        <f>J20*L$136</f>
        <v>0</v>
      </c>
      <c r="M20" s="10">
        <f>J20*M$136</f>
        <v>0</v>
      </c>
      <c r="N20" s="18">
        <f t="shared" si="0"/>
        <v>0</v>
      </c>
      <c r="O20" s="18">
        <f t="shared" si="1"/>
        <v>0</v>
      </c>
      <c r="R20" s="19">
        <f>Tableau1[[#This Row],[ If target budget is 100K$]]-Tableau1[[#This Row],[Enrolment only]]</f>
        <v>0</v>
      </c>
      <c r="S20" s="19">
        <f>Tableau1[[#This Row],[ If target budget is 100K$]]-Tableau1[[#This Row],[RSF Only]]</f>
        <v>0</v>
      </c>
      <c r="T20" s="19">
        <f>Tableau1[[#This Row],[Enrolment only]]-Tableau1[[#This Row],[RSF Only]]</f>
        <v>0</v>
      </c>
      <c r="V20" s="21">
        <f>Tableau1[[#This Row],[ If target budget is 100K$]]</f>
        <v>0</v>
      </c>
      <c r="W20" s="21">
        <f>Tableau1[[#This Row],[Enrolment only]]</f>
        <v>0</v>
      </c>
      <c r="X20" s="21">
        <f>Tableau1[[#This Row],[RSF Only]]</f>
        <v>0</v>
      </c>
      <c r="Z20" t="str">
        <f t="shared" si="4"/>
        <v>Cégep de la Gaspésie et des Îles</v>
      </c>
    </row>
    <row r="21" spans="1:26" hidden="1" x14ac:dyDescent="0.35">
      <c r="A21" t="s">
        <v>32</v>
      </c>
      <c r="B21" s="1">
        <v>1039.8624952494633</v>
      </c>
      <c r="C21" s="8"/>
      <c r="H21" s="6">
        <f t="shared" si="2"/>
        <v>0</v>
      </c>
      <c r="I21" s="9">
        <f>H21/H$136</f>
        <v>0</v>
      </c>
      <c r="J21" s="9">
        <f t="shared" si="3"/>
        <v>0</v>
      </c>
      <c r="K21" s="23">
        <f>J21*K$136</f>
        <v>0</v>
      </c>
      <c r="L21" s="11">
        <f>J21*L$136</f>
        <v>0</v>
      </c>
      <c r="M21" s="10">
        <f>J21*M$136</f>
        <v>0</v>
      </c>
      <c r="N21" s="18">
        <f t="shared" si="0"/>
        <v>0</v>
      </c>
      <c r="O21" s="18">
        <f t="shared" si="1"/>
        <v>0</v>
      </c>
      <c r="R21" s="19">
        <f>Tableau1[[#This Row],[ If target budget is 100K$]]-Tableau1[[#This Row],[Enrolment only]]</f>
        <v>0</v>
      </c>
      <c r="S21" s="19">
        <f>Tableau1[[#This Row],[ If target budget is 100K$]]-Tableau1[[#This Row],[RSF Only]]</f>
        <v>0</v>
      </c>
      <c r="T21" s="19">
        <f>Tableau1[[#This Row],[Enrolment only]]-Tableau1[[#This Row],[RSF Only]]</f>
        <v>0</v>
      </c>
      <c r="V21" s="21">
        <f>Tableau1[[#This Row],[ If target budget is 100K$]]</f>
        <v>0</v>
      </c>
      <c r="W21" s="21">
        <f>Tableau1[[#This Row],[Enrolment only]]</f>
        <v>0</v>
      </c>
      <c r="X21" s="21">
        <f>Tableau1[[#This Row],[RSF Only]]</f>
        <v>0</v>
      </c>
      <c r="Z21" t="str">
        <f t="shared" si="4"/>
        <v>Cégep de La Pocatière</v>
      </c>
    </row>
    <row r="22" spans="1:26" hidden="1" x14ac:dyDescent="0.35">
      <c r="A22" t="s">
        <v>33</v>
      </c>
      <c r="B22" s="1">
        <v>19638.648785714777</v>
      </c>
      <c r="C22" s="8"/>
      <c r="H22" s="6">
        <f t="shared" si="2"/>
        <v>0</v>
      </c>
      <c r="I22" s="9">
        <f>H22/H$136</f>
        <v>0</v>
      </c>
      <c r="J22" s="9">
        <f t="shared" si="3"/>
        <v>0</v>
      </c>
      <c r="K22" s="23">
        <f>J22*K$136</f>
        <v>0</v>
      </c>
      <c r="L22" s="11">
        <f>J22*L$136</f>
        <v>0</v>
      </c>
      <c r="M22" s="10">
        <f>J22*M$136</f>
        <v>0</v>
      </c>
      <c r="N22" s="18">
        <f t="shared" si="0"/>
        <v>0</v>
      </c>
      <c r="O22" s="18">
        <f t="shared" si="1"/>
        <v>0</v>
      </c>
      <c r="R22" s="19">
        <f>Tableau1[[#This Row],[ If target budget is 100K$]]-Tableau1[[#This Row],[Enrolment only]]</f>
        <v>0</v>
      </c>
      <c r="S22" s="19">
        <f>Tableau1[[#This Row],[ If target budget is 100K$]]-Tableau1[[#This Row],[RSF Only]]</f>
        <v>0</v>
      </c>
      <c r="T22" s="19">
        <f>Tableau1[[#This Row],[Enrolment only]]-Tableau1[[#This Row],[RSF Only]]</f>
        <v>0</v>
      </c>
      <c r="V22" s="21">
        <f>Tableau1[[#This Row],[ If target budget is 100K$]]</f>
        <v>0</v>
      </c>
      <c r="W22" s="21">
        <f>Tableau1[[#This Row],[Enrolment only]]</f>
        <v>0</v>
      </c>
      <c r="X22" s="21">
        <f>Tableau1[[#This Row],[RSF Only]]</f>
        <v>0</v>
      </c>
      <c r="Z22" t="str">
        <f t="shared" si="4"/>
        <v>Cégep de Sept-Îles</v>
      </c>
    </row>
    <row r="23" spans="1:26" hidden="1" x14ac:dyDescent="0.35">
      <c r="A23" t="s">
        <v>34</v>
      </c>
      <c r="B23" s="1">
        <v>853.95858894765615</v>
      </c>
      <c r="C23" s="8"/>
      <c r="H23" s="6">
        <f t="shared" si="2"/>
        <v>0</v>
      </c>
      <c r="I23" s="9">
        <f>H23/H$136</f>
        <v>0</v>
      </c>
      <c r="J23" s="9">
        <f t="shared" si="3"/>
        <v>0</v>
      </c>
      <c r="K23" s="23">
        <f>J23*K$136</f>
        <v>0</v>
      </c>
      <c r="L23" s="11">
        <f>J23*L$136</f>
        <v>0</v>
      </c>
      <c r="M23" s="10">
        <f>J23*M$136</f>
        <v>0</v>
      </c>
      <c r="N23" s="18">
        <f t="shared" si="0"/>
        <v>0</v>
      </c>
      <c r="O23" s="18">
        <f t="shared" si="1"/>
        <v>0</v>
      </c>
      <c r="R23" s="19">
        <f>Tableau1[[#This Row],[ If target budget is 100K$]]-Tableau1[[#This Row],[Enrolment only]]</f>
        <v>0</v>
      </c>
      <c r="S23" s="19">
        <f>Tableau1[[#This Row],[ If target budget is 100K$]]-Tableau1[[#This Row],[RSF Only]]</f>
        <v>0</v>
      </c>
      <c r="T23" s="19">
        <f>Tableau1[[#This Row],[Enrolment only]]-Tableau1[[#This Row],[RSF Only]]</f>
        <v>0</v>
      </c>
      <c r="V23" s="21">
        <f>Tableau1[[#This Row],[ If target budget is 100K$]]</f>
        <v>0</v>
      </c>
      <c r="W23" s="21">
        <f>Tableau1[[#This Row],[Enrolment only]]</f>
        <v>0</v>
      </c>
      <c r="X23" s="21">
        <f>Tableau1[[#This Row],[RSF Only]]</f>
        <v>0</v>
      </c>
      <c r="Z23" t="str">
        <f t="shared" si="4"/>
        <v>Cégep de Trois-Rivières</v>
      </c>
    </row>
    <row r="24" spans="1:26" hidden="1" x14ac:dyDescent="0.35">
      <c r="A24" t="s">
        <v>35</v>
      </c>
      <c r="B24" s="1">
        <v>9595.040325254562</v>
      </c>
      <c r="C24" s="8"/>
      <c r="H24" s="6">
        <f t="shared" si="2"/>
        <v>0</v>
      </c>
      <c r="I24" s="9">
        <f>H24/H$136</f>
        <v>0</v>
      </c>
      <c r="J24" s="9">
        <f t="shared" si="3"/>
        <v>0</v>
      </c>
      <c r="K24" s="23">
        <f>J24*K$136</f>
        <v>0</v>
      </c>
      <c r="L24" s="11">
        <f>J24*L$136</f>
        <v>0</v>
      </c>
      <c r="M24" s="10">
        <f>J24*M$136</f>
        <v>0</v>
      </c>
      <c r="N24" s="18">
        <f t="shared" si="0"/>
        <v>0</v>
      </c>
      <c r="O24" s="18">
        <f t="shared" si="1"/>
        <v>0</v>
      </c>
      <c r="R24" s="19">
        <f>Tableau1[[#This Row],[ If target budget is 100K$]]-Tableau1[[#This Row],[Enrolment only]]</f>
        <v>0</v>
      </c>
      <c r="S24" s="19">
        <f>Tableau1[[#This Row],[ If target budget is 100K$]]-Tableau1[[#This Row],[RSF Only]]</f>
        <v>0</v>
      </c>
      <c r="T24" s="19">
        <f>Tableau1[[#This Row],[Enrolment only]]-Tableau1[[#This Row],[RSF Only]]</f>
        <v>0</v>
      </c>
      <c r="V24" s="21">
        <f>Tableau1[[#This Row],[ If target budget is 100K$]]</f>
        <v>0</v>
      </c>
      <c r="W24" s="21">
        <f>Tableau1[[#This Row],[Enrolment only]]</f>
        <v>0</v>
      </c>
      <c r="X24" s="21">
        <f>Tableau1[[#This Row],[RSF Only]]</f>
        <v>0</v>
      </c>
      <c r="Z24" t="str">
        <f t="shared" si="4"/>
        <v>Cégep Marie-Victorin</v>
      </c>
    </row>
    <row r="25" spans="1:26" hidden="1" x14ac:dyDescent="0.35">
      <c r="A25" t="s">
        <v>36</v>
      </c>
      <c r="B25" s="1">
        <v>35090.261849496594</v>
      </c>
      <c r="C25" s="8"/>
      <c r="H25" s="6">
        <f t="shared" si="2"/>
        <v>0</v>
      </c>
      <c r="I25" s="9">
        <f>H25/H$136</f>
        <v>0</v>
      </c>
      <c r="J25" s="9">
        <f t="shared" si="3"/>
        <v>0</v>
      </c>
      <c r="K25" s="23">
        <f>J25*K$136</f>
        <v>0</v>
      </c>
      <c r="L25" s="11">
        <f>J25*L$136</f>
        <v>0</v>
      </c>
      <c r="M25" s="10">
        <f>J25*M$136</f>
        <v>0</v>
      </c>
      <c r="N25" s="18">
        <f t="shared" si="0"/>
        <v>0</v>
      </c>
      <c r="O25" s="18">
        <f t="shared" si="1"/>
        <v>0</v>
      </c>
      <c r="R25" s="19">
        <f>Tableau1[[#This Row],[ If target budget is 100K$]]-Tableau1[[#This Row],[Enrolment only]]</f>
        <v>0</v>
      </c>
      <c r="S25" s="19">
        <f>Tableau1[[#This Row],[ If target budget is 100K$]]-Tableau1[[#This Row],[RSF Only]]</f>
        <v>0</v>
      </c>
      <c r="T25" s="19">
        <f>Tableau1[[#This Row],[Enrolment only]]-Tableau1[[#This Row],[RSF Only]]</f>
        <v>0</v>
      </c>
      <c r="V25" s="21">
        <f>Tableau1[[#This Row],[ If target budget is 100K$]]</f>
        <v>0</v>
      </c>
      <c r="W25" s="21">
        <f>Tableau1[[#This Row],[Enrolment only]]</f>
        <v>0</v>
      </c>
      <c r="X25" s="21">
        <f>Tableau1[[#This Row],[RSF Only]]</f>
        <v>0</v>
      </c>
      <c r="Z25" t="str">
        <f t="shared" si="4"/>
        <v>Cégep régional de Lanaudière</v>
      </c>
    </row>
    <row r="26" spans="1:26" hidden="1" x14ac:dyDescent="0.35">
      <c r="A26" t="s">
        <v>37</v>
      </c>
      <c r="B26" s="1">
        <v>15900.181198987468</v>
      </c>
      <c r="C26" s="8"/>
      <c r="H26" s="6">
        <f t="shared" si="2"/>
        <v>0</v>
      </c>
      <c r="I26" s="9">
        <f>H26/H$136</f>
        <v>0</v>
      </c>
      <c r="J26" s="9">
        <f t="shared" si="3"/>
        <v>0</v>
      </c>
      <c r="K26" s="23">
        <f>J26*K$136</f>
        <v>0</v>
      </c>
      <c r="L26" s="11">
        <f>J26*L$136</f>
        <v>0</v>
      </c>
      <c r="M26" s="10">
        <f>J26*M$136</f>
        <v>0</v>
      </c>
      <c r="N26" s="18">
        <f t="shared" si="0"/>
        <v>0</v>
      </c>
      <c r="O26" s="18">
        <f t="shared" si="1"/>
        <v>0</v>
      </c>
      <c r="R26" s="19">
        <f>Tableau1[[#This Row],[ If target budget is 100K$]]-Tableau1[[#This Row],[Enrolment only]]</f>
        <v>0</v>
      </c>
      <c r="S26" s="19">
        <f>Tableau1[[#This Row],[ If target budget is 100K$]]-Tableau1[[#This Row],[RSF Only]]</f>
        <v>0</v>
      </c>
      <c r="T26" s="19">
        <f>Tableau1[[#This Row],[Enrolment only]]-Tableau1[[#This Row],[RSF Only]]</f>
        <v>0</v>
      </c>
      <c r="V26" s="21">
        <f>Tableau1[[#This Row],[ If target budget is 100K$]]</f>
        <v>0</v>
      </c>
      <c r="W26" s="21">
        <f>Tableau1[[#This Row],[Enrolment only]]</f>
        <v>0</v>
      </c>
      <c r="X26" s="21">
        <f>Tableau1[[#This Row],[RSF Only]]</f>
        <v>0</v>
      </c>
      <c r="Z26" t="str">
        <f t="shared" si="4"/>
        <v>Collège Ahuntsic</v>
      </c>
    </row>
    <row r="27" spans="1:26" hidden="1" x14ac:dyDescent="0.35">
      <c r="A27" t="s">
        <v>38</v>
      </c>
      <c r="B27" s="1">
        <v>418.58363418923028</v>
      </c>
      <c r="C27" s="8"/>
      <c r="H27" s="6">
        <f t="shared" si="2"/>
        <v>0</v>
      </c>
      <c r="I27" s="9">
        <f>H27/H$136</f>
        <v>0</v>
      </c>
      <c r="J27" s="9">
        <f t="shared" si="3"/>
        <v>0</v>
      </c>
      <c r="K27" s="23">
        <f>J27*K$136</f>
        <v>0</v>
      </c>
      <c r="L27" s="11">
        <f>J27*L$136</f>
        <v>0</v>
      </c>
      <c r="M27" s="10">
        <f>J27*M$136</f>
        <v>0</v>
      </c>
      <c r="N27" s="18">
        <f t="shared" si="0"/>
        <v>0</v>
      </c>
      <c r="O27" s="18">
        <f t="shared" si="1"/>
        <v>0</v>
      </c>
      <c r="R27" s="19">
        <f>Tableau1[[#This Row],[ If target budget is 100K$]]-Tableau1[[#This Row],[Enrolment only]]</f>
        <v>0</v>
      </c>
      <c r="S27" s="19">
        <f>Tableau1[[#This Row],[ If target budget is 100K$]]-Tableau1[[#This Row],[RSF Only]]</f>
        <v>0</v>
      </c>
      <c r="T27" s="19">
        <f>Tableau1[[#This Row],[Enrolment only]]-Tableau1[[#This Row],[RSF Only]]</f>
        <v>0</v>
      </c>
      <c r="V27" s="21">
        <f>Tableau1[[#This Row],[ If target budget is 100K$]]</f>
        <v>0</v>
      </c>
      <c r="W27" s="21">
        <f>Tableau1[[#This Row],[Enrolment only]]</f>
        <v>0</v>
      </c>
      <c r="X27" s="21">
        <f>Tableau1[[#This Row],[RSF Only]]</f>
        <v>0</v>
      </c>
      <c r="Z27" t="str">
        <f t="shared" si="4"/>
        <v>Collège Boréal</v>
      </c>
    </row>
    <row r="28" spans="1:26" hidden="1" x14ac:dyDescent="0.35">
      <c r="A28" t="s">
        <v>39</v>
      </c>
      <c r="B28" s="1">
        <v>2665.0224503394547</v>
      </c>
      <c r="C28" s="8"/>
      <c r="H28" s="6">
        <f t="shared" si="2"/>
        <v>0</v>
      </c>
      <c r="I28" s="9">
        <f>H28/H$136</f>
        <v>0</v>
      </c>
      <c r="J28" s="9">
        <f t="shared" si="3"/>
        <v>0</v>
      </c>
      <c r="K28" s="23">
        <f>J28*K$136</f>
        <v>0</v>
      </c>
      <c r="L28" s="11">
        <f>J28*L$136</f>
        <v>0</v>
      </c>
      <c r="M28" s="10">
        <f>J28*M$136</f>
        <v>0</v>
      </c>
      <c r="N28" s="18">
        <f t="shared" si="0"/>
        <v>0</v>
      </c>
      <c r="O28" s="18">
        <f t="shared" si="1"/>
        <v>0</v>
      </c>
      <c r="R28" s="19">
        <f>Tableau1[[#This Row],[ If target budget is 100K$]]-Tableau1[[#This Row],[Enrolment only]]</f>
        <v>0</v>
      </c>
      <c r="S28" s="19">
        <f>Tableau1[[#This Row],[ If target budget is 100K$]]-Tableau1[[#This Row],[RSF Only]]</f>
        <v>0</v>
      </c>
      <c r="T28" s="19">
        <f>Tableau1[[#This Row],[Enrolment only]]-Tableau1[[#This Row],[RSF Only]]</f>
        <v>0</v>
      </c>
      <c r="V28" s="21">
        <f>Tableau1[[#This Row],[ If target budget is 100K$]]</f>
        <v>0</v>
      </c>
      <c r="W28" s="21">
        <f>Tableau1[[#This Row],[Enrolment only]]</f>
        <v>0</v>
      </c>
      <c r="X28" s="21">
        <f>Tableau1[[#This Row],[RSF Only]]</f>
        <v>0</v>
      </c>
      <c r="Z28" t="str">
        <f t="shared" si="4"/>
        <v>Collège d'Alma</v>
      </c>
    </row>
    <row r="29" spans="1:26" hidden="1" x14ac:dyDescent="0.35">
      <c r="A29" t="s">
        <v>40</v>
      </c>
      <c r="B29" s="1">
        <v>7996.2667310590205</v>
      </c>
      <c r="C29" s="8"/>
      <c r="H29" s="6">
        <f t="shared" si="2"/>
        <v>0</v>
      </c>
      <c r="I29" s="9">
        <f>H29/H$136</f>
        <v>0</v>
      </c>
      <c r="J29" s="9">
        <f t="shared" si="3"/>
        <v>0</v>
      </c>
      <c r="K29" s="23">
        <f>J29*K$136</f>
        <v>0</v>
      </c>
      <c r="L29" s="11">
        <f>J29*L$136</f>
        <v>0</v>
      </c>
      <c r="M29" s="10">
        <f>J29*M$136</f>
        <v>0</v>
      </c>
      <c r="N29" s="18">
        <f t="shared" si="0"/>
        <v>0</v>
      </c>
      <c r="O29" s="18">
        <f t="shared" si="1"/>
        <v>0</v>
      </c>
      <c r="R29" s="19">
        <f>Tableau1[[#This Row],[ If target budget is 100K$]]-Tableau1[[#This Row],[Enrolment only]]</f>
        <v>0</v>
      </c>
      <c r="S29" s="19">
        <f>Tableau1[[#This Row],[ If target budget is 100K$]]-Tableau1[[#This Row],[RSF Only]]</f>
        <v>0</v>
      </c>
      <c r="T29" s="19">
        <f>Tableau1[[#This Row],[Enrolment only]]-Tableau1[[#This Row],[RSF Only]]</f>
        <v>0</v>
      </c>
      <c r="V29" s="21">
        <f>Tableau1[[#This Row],[ If target budget is 100K$]]</f>
        <v>0</v>
      </c>
      <c r="W29" s="21">
        <f>Tableau1[[#This Row],[Enrolment only]]</f>
        <v>0</v>
      </c>
      <c r="X29" s="21">
        <f>Tableau1[[#This Row],[RSF Only]]</f>
        <v>0</v>
      </c>
      <c r="Z29" t="str">
        <f t="shared" si="4"/>
        <v>Collège de Bois-de-Boulogne</v>
      </c>
    </row>
    <row r="30" spans="1:26" hidden="1" x14ac:dyDescent="0.35">
      <c r="A30" t="s">
        <v>41</v>
      </c>
      <c r="B30" s="1">
        <v>21598.435772148019</v>
      </c>
      <c r="C30" s="8"/>
      <c r="H30" s="6">
        <f t="shared" si="2"/>
        <v>0</v>
      </c>
      <c r="I30" s="9">
        <f>H30/H$136</f>
        <v>0</v>
      </c>
      <c r="J30" s="9">
        <f t="shared" si="3"/>
        <v>0</v>
      </c>
      <c r="K30" s="23">
        <f>J30*K$136</f>
        <v>0</v>
      </c>
      <c r="L30" s="11">
        <f>J30*L$136</f>
        <v>0</v>
      </c>
      <c r="M30" s="10">
        <f>J30*M$136</f>
        <v>0</v>
      </c>
      <c r="N30" s="18">
        <f t="shared" si="0"/>
        <v>0</v>
      </c>
      <c r="O30" s="18">
        <f t="shared" si="1"/>
        <v>0</v>
      </c>
      <c r="R30" s="19">
        <f>Tableau1[[#This Row],[ If target budget is 100K$]]-Tableau1[[#This Row],[Enrolment only]]</f>
        <v>0</v>
      </c>
      <c r="S30" s="19">
        <f>Tableau1[[#This Row],[ If target budget is 100K$]]-Tableau1[[#This Row],[RSF Only]]</f>
        <v>0</v>
      </c>
      <c r="T30" s="19">
        <f>Tableau1[[#This Row],[Enrolment only]]-Tableau1[[#This Row],[RSF Only]]</f>
        <v>0</v>
      </c>
      <c r="V30" s="21">
        <f>Tableau1[[#This Row],[ If target budget is 100K$]]</f>
        <v>0</v>
      </c>
      <c r="W30" s="21">
        <f>Tableau1[[#This Row],[Enrolment only]]</f>
        <v>0</v>
      </c>
      <c r="X30" s="21">
        <f>Tableau1[[#This Row],[RSF Only]]</f>
        <v>0</v>
      </c>
      <c r="Z30" t="str">
        <f t="shared" si="4"/>
        <v>Collège de Maisonneuve</v>
      </c>
    </row>
    <row r="31" spans="1:26" hidden="1" x14ac:dyDescent="0.35">
      <c r="A31" t="s">
        <v>42</v>
      </c>
      <c r="B31" s="1">
        <v>16502.269979397191</v>
      </c>
      <c r="C31" s="8"/>
      <c r="H31" s="6">
        <f t="shared" si="2"/>
        <v>0</v>
      </c>
      <c r="I31" s="9">
        <f>H31/H$136</f>
        <v>0</v>
      </c>
      <c r="J31" s="9">
        <f t="shared" si="3"/>
        <v>0</v>
      </c>
      <c r="K31" s="23">
        <f>J31*K$136</f>
        <v>0</v>
      </c>
      <c r="L31" s="11">
        <f>J31*L$136</f>
        <v>0</v>
      </c>
      <c r="M31" s="10">
        <f>J31*M$136</f>
        <v>0</v>
      </c>
      <c r="N31" s="18">
        <f t="shared" si="0"/>
        <v>0</v>
      </c>
      <c r="O31" s="18">
        <f t="shared" si="1"/>
        <v>0</v>
      </c>
      <c r="R31" s="19">
        <f>Tableau1[[#This Row],[ If target budget is 100K$]]-Tableau1[[#This Row],[Enrolment only]]</f>
        <v>0</v>
      </c>
      <c r="S31" s="19">
        <f>Tableau1[[#This Row],[ If target budget is 100K$]]-Tableau1[[#This Row],[RSF Only]]</f>
        <v>0</v>
      </c>
      <c r="T31" s="19">
        <f>Tableau1[[#This Row],[Enrolment only]]-Tableau1[[#This Row],[RSF Only]]</f>
        <v>0</v>
      </c>
      <c r="V31" s="21">
        <f>Tableau1[[#This Row],[ If target budget is 100K$]]</f>
        <v>0</v>
      </c>
      <c r="W31" s="21">
        <f>Tableau1[[#This Row],[Enrolment only]]</f>
        <v>0</v>
      </c>
      <c r="X31" s="21">
        <f>Tableau1[[#This Row],[RSF Only]]</f>
        <v>0</v>
      </c>
      <c r="Z31" t="str">
        <f t="shared" si="4"/>
        <v>Collège Édouard-Montpetit</v>
      </c>
    </row>
    <row r="32" spans="1:26" hidden="1" x14ac:dyDescent="0.35">
      <c r="A32" t="s">
        <v>43</v>
      </c>
      <c r="B32" s="1">
        <v>2342.3892194027699</v>
      </c>
      <c r="C32" s="8"/>
      <c r="H32" s="6">
        <f t="shared" si="2"/>
        <v>0</v>
      </c>
      <c r="I32" s="9">
        <f>H32/H$136</f>
        <v>0</v>
      </c>
      <c r="J32" s="9">
        <f t="shared" si="3"/>
        <v>0</v>
      </c>
      <c r="K32" s="23">
        <f>J32*K$136</f>
        <v>0</v>
      </c>
      <c r="L32" s="11">
        <f>J32*L$136</f>
        <v>0</v>
      </c>
      <c r="M32" s="10">
        <f>J32*M$136</f>
        <v>0</v>
      </c>
      <c r="N32" s="18">
        <f t="shared" si="0"/>
        <v>0</v>
      </c>
      <c r="O32" s="18">
        <f t="shared" si="1"/>
        <v>0</v>
      </c>
      <c r="R32" s="19">
        <f>Tableau1[[#This Row],[ If target budget is 100K$]]-Tableau1[[#This Row],[Enrolment only]]</f>
        <v>0</v>
      </c>
      <c r="S32" s="19">
        <f>Tableau1[[#This Row],[ If target budget is 100K$]]-Tableau1[[#This Row],[RSF Only]]</f>
        <v>0</v>
      </c>
      <c r="T32" s="19">
        <f>Tableau1[[#This Row],[Enrolment only]]-Tableau1[[#This Row],[RSF Only]]</f>
        <v>0</v>
      </c>
      <c r="V32" s="21">
        <f>Tableau1[[#This Row],[ If target budget is 100K$]]</f>
        <v>0</v>
      </c>
      <c r="W32" s="21">
        <f>Tableau1[[#This Row],[Enrolment only]]</f>
        <v>0</v>
      </c>
      <c r="X32" s="21">
        <f>Tableau1[[#This Row],[RSF Only]]</f>
        <v>0</v>
      </c>
      <c r="Z32" t="str">
        <f t="shared" si="4"/>
        <v>Collège Jean-de-Brébeuf</v>
      </c>
    </row>
    <row r="33" spans="1:26" hidden="1" x14ac:dyDescent="0.35">
      <c r="A33" t="s">
        <v>44</v>
      </c>
      <c r="B33" s="1">
        <v>7779.1789437001371</v>
      </c>
      <c r="C33" s="8"/>
      <c r="H33" s="6">
        <f t="shared" si="2"/>
        <v>0</v>
      </c>
      <c r="I33" s="9">
        <f>H33/H$136</f>
        <v>0</v>
      </c>
      <c r="J33" s="9">
        <f t="shared" si="3"/>
        <v>0</v>
      </c>
      <c r="K33" s="23">
        <f>J33*K$136</f>
        <v>0</v>
      </c>
      <c r="L33" s="11">
        <f>J33*L$136</f>
        <v>0</v>
      </c>
      <c r="M33" s="10">
        <f>J33*M$136</f>
        <v>0</v>
      </c>
      <c r="N33" s="18">
        <f t="shared" si="0"/>
        <v>0</v>
      </c>
      <c r="O33" s="18">
        <f t="shared" si="1"/>
        <v>0</v>
      </c>
      <c r="R33" s="19">
        <f>Tableau1[[#This Row],[ If target budget is 100K$]]-Tableau1[[#This Row],[Enrolment only]]</f>
        <v>0</v>
      </c>
      <c r="S33" s="19">
        <f>Tableau1[[#This Row],[ If target budget is 100K$]]-Tableau1[[#This Row],[RSF Only]]</f>
        <v>0</v>
      </c>
      <c r="T33" s="19">
        <f>Tableau1[[#This Row],[Enrolment only]]-Tableau1[[#This Row],[RSF Only]]</f>
        <v>0</v>
      </c>
      <c r="V33" s="21">
        <f>Tableau1[[#This Row],[ If target budget is 100K$]]</f>
        <v>0</v>
      </c>
      <c r="W33" s="21">
        <f>Tableau1[[#This Row],[Enrolment only]]</f>
        <v>0</v>
      </c>
      <c r="X33" s="21">
        <f>Tableau1[[#This Row],[RSF Only]]</f>
        <v>0</v>
      </c>
      <c r="Z33" t="str">
        <f t="shared" si="4"/>
        <v>Collège militaire royal de Saint-Jean</v>
      </c>
    </row>
    <row r="34" spans="1:26" hidden="1" x14ac:dyDescent="0.35">
      <c r="A34" t="s">
        <v>45</v>
      </c>
      <c r="B34" s="1">
        <v>1029990.7949080649</v>
      </c>
      <c r="C34" s="8"/>
      <c r="H34" s="6">
        <f t="shared" si="2"/>
        <v>0</v>
      </c>
      <c r="I34" s="9">
        <f>H34/H$136</f>
        <v>0</v>
      </c>
      <c r="J34" s="9">
        <f t="shared" si="3"/>
        <v>0</v>
      </c>
      <c r="K34" s="23">
        <f>J34*K$136</f>
        <v>0</v>
      </c>
      <c r="L34" s="11">
        <f>J34*L$136</f>
        <v>0</v>
      </c>
      <c r="M34" s="10">
        <f>J34*M$136</f>
        <v>0</v>
      </c>
      <c r="N34" s="18">
        <f t="shared" si="0"/>
        <v>0</v>
      </c>
      <c r="O34" s="18">
        <f t="shared" si="1"/>
        <v>0</v>
      </c>
      <c r="R34" s="19">
        <f>Tableau1[[#This Row],[ If target budget is 100K$]]-Tableau1[[#This Row],[Enrolment only]]</f>
        <v>0</v>
      </c>
      <c r="S34" s="19">
        <f>Tableau1[[#This Row],[ If target budget is 100K$]]-Tableau1[[#This Row],[RSF Only]]</f>
        <v>0</v>
      </c>
      <c r="T34" s="19">
        <f>Tableau1[[#This Row],[Enrolment only]]-Tableau1[[#This Row],[RSF Only]]</f>
        <v>0</v>
      </c>
      <c r="V34" s="21">
        <f>Tableau1[[#This Row],[ If target budget is 100K$]]</f>
        <v>0</v>
      </c>
      <c r="W34" s="21">
        <f>Tableau1[[#This Row],[Enrolment only]]</f>
        <v>0</v>
      </c>
      <c r="X34" s="21">
        <f>Tableau1[[#This Row],[RSF Only]]</f>
        <v>0</v>
      </c>
      <c r="Z34" t="str">
        <f t="shared" si="4"/>
        <v>Collège militaire royal du Canada</v>
      </c>
    </row>
    <row r="35" spans="1:26" hidden="1" x14ac:dyDescent="0.35">
      <c r="A35" t="s">
        <v>46</v>
      </c>
      <c r="B35" s="1">
        <v>3268.3106107898352</v>
      </c>
      <c r="C35" s="8"/>
      <c r="H35" s="6">
        <f t="shared" si="2"/>
        <v>0</v>
      </c>
      <c r="I35" s="9">
        <f>H35/H$136</f>
        <v>0</v>
      </c>
      <c r="J35" s="9">
        <f t="shared" si="3"/>
        <v>0</v>
      </c>
      <c r="K35" s="23">
        <f>J35*K$136</f>
        <v>0</v>
      </c>
      <c r="L35" s="11">
        <f>J35*L$136</f>
        <v>0</v>
      </c>
      <c r="M35" s="10">
        <f>J35*M$136</f>
        <v>0</v>
      </c>
      <c r="N35" s="18">
        <f t="shared" si="0"/>
        <v>0</v>
      </c>
      <c r="O35" s="18">
        <f t="shared" si="1"/>
        <v>0</v>
      </c>
      <c r="R35" s="19">
        <f>Tableau1[[#This Row],[ If target budget is 100K$]]-Tableau1[[#This Row],[Enrolment only]]</f>
        <v>0</v>
      </c>
      <c r="S35" s="19">
        <f>Tableau1[[#This Row],[ If target budget is 100K$]]-Tableau1[[#This Row],[RSF Only]]</f>
        <v>0</v>
      </c>
      <c r="T35" s="19">
        <f>Tableau1[[#This Row],[Enrolment only]]-Tableau1[[#This Row],[RSF Only]]</f>
        <v>0</v>
      </c>
      <c r="V35" s="21">
        <f>Tableau1[[#This Row],[ If target budget is 100K$]]</f>
        <v>0</v>
      </c>
      <c r="W35" s="21">
        <f>Tableau1[[#This Row],[Enrolment only]]</f>
        <v>0</v>
      </c>
      <c r="X35" s="21">
        <f>Tableau1[[#This Row],[RSF Only]]</f>
        <v>0</v>
      </c>
      <c r="Z35" t="str">
        <f t="shared" si="4"/>
        <v>College of New Caledonia</v>
      </c>
    </row>
    <row r="36" spans="1:26" hidden="1" x14ac:dyDescent="0.35">
      <c r="A36" t="s">
        <v>47</v>
      </c>
      <c r="B36" s="1">
        <v>48335.015638469864</v>
      </c>
      <c r="C36" s="8"/>
      <c r="H36" s="6">
        <f t="shared" si="2"/>
        <v>0</v>
      </c>
      <c r="I36" s="9">
        <f>H36/H$136</f>
        <v>0</v>
      </c>
      <c r="J36" s="9">
        <f t="shared" si="3"/>
        <v>0</v>
      </c>
      <c r="K36" s="23">
        <f>J36*K$136</f>
        <v>0</v>
      </c>
      <c r="L36" s="11">
        <f>J36*L$136</f>
        <v>0</v>
      </c>
      <c r="M36" s="10">
        <f>J36*M$136</f>
        <v>0</v>
      </c>
      <c r="N36" s="18">
        <f t="shared" ref="N36:N67" si="5">I36*100000</f>
        <v>0</v>
      </c>
      <c r="O36" s="18">
        <f t="shared" ref="O36:O67" si="6">C36*100000</f>
        <v>0</v>
      </c>
      <c r="R36" s="19">
        <f>Tableau1[[#This Row],[ If target budget is 100K$]]-Tableau1[[#This Row],[Enrolment only]]</f>
        <v>0</v>
      </c>
      <c r="S36" s="19">
        <f>Tableau1[[#This Row],[ If target budget is 100K$]]-Tableau1[[#This Row],[RSF Only]]</f>
        <v>0</v>
      </c>
      <c r="T36" s="19">
        <f>Tableau1[[#This Row],[Enrolment only]]-Tableau1[[#This Row],[RSF Only]]</f>
        <v>0</v>
      </c>
      <c r="V36" s="21">
        <f>Tableau1[[#This Row],[ If target budget is 100K$]]</f>
        <v>0</v>
      </c>
      <c r="W36" s="21">
        <f>Tableau1[[#This Row],[Enrolment only]]</f>
        <v>0</v>
      </c>
      <c r="X36" s="21">
        <f>Tableau1[[#This Row],[RSF Only]]</f>
        <v>0</v>
      </c>
      <c r="Z36" t="str">
        <f t="shared" si="4"/>
        <v>College of the North Atlantic</v>
      </c>
    </row>
    <row r="37" spans="1:26" hidden="1" x14ac:dyDescent="0.35">
      <c r="A37" t="s">
        <v>48</v>
      </c>
      <c r="B37" s="1">
        <v>4797.520162627281</v>
      </c>
      <c r="C37" s="8"/>
      <c r="H37" s="6">
        <f t="shared" si="2"/>
        <v>0</v>
      </c>
      <c r="I37" s="9">
        <f>H37/H$136</f>
        <v>0</v>
      </c>
      <c r="J37" s="9">
        <f t="shared" si="3"/>
        <v>0</v>
      </c>
      <c r="K37" s="23">
        <f>J37*K$136</f>
        <v>0</v>
      </c>
      <c r="L37" s="11">
        <f>J37*L$136</f>
        <v>0</v>
      </c>
      <c r="M37" s="10">
        <f>J37*M$136</f>
        <v>0</v>
      </c>
      <c r="N37" s="18">
        <f t="shared" si="5"/>
        <v>0</v>
      </c>
      <c r="O37" s="18">
        <f t="shared" si="6"/>
        <v>0</v>
      </c>
      <c r="R37" s="19">
        <f>Tableau1[[#This Row],[ If target budget is 100K$]]-Tableau1[[#This Row],[Enrolment only]]</f>
        <v>0</v>
      </c>
      <c r="S37" s="19">
        <f>Tableau1[[#This Row],[ If target budget is 100K$]]-Tableau1[[#This Row],[RSF Only]]</f>
        <v>0</v>
      </c>
      <c r="T37" s="19">
        <f>Tableau1[[#This Row],[Enrolment only]]-Tableau1[[#This Row],[RSF Only]]</f>
        <v>0</v>
      </c>
      <c r="V37" s="21">
        <f>Tableau1[[#This Row],[ If target budget is 100K$]]</f>
        <v>0</v>
      </c>
      <c r="W37" s="21">
        <f>Tableau1[[#This Row],[Enrolment only]]</f>
        <v>0</v>
      </c>
      <c r="X37" s="21">
        <f>Tableau1[[#This Row],[RSF Only]]</f>
        <v>0</v>
      </c>
      <c r="Z37" t="str">
        <f t="shared" si="4"/>
        <v>Collège Shawinigan</v>
      </c>
    </row>
    <row r="38" spans="1:26" hidden="1" x14ac:dyDescent="0.35">
      <c r="A38" t="s">
        <v>49</v>
      </c>
      <c r="B38" s="1">
        <v>46447.191454476029</v>
      </c>
      <c r="C38" s="8"/>
      <c r="H38" s="6">
        <f t="shared" si="2"/>
        <v>0</v>
      </c>
      <c r="I38" s="9">
        <f>H38/H$136</f>
        <v>0</v>
      </c>
      <c r="J38" s="9">
        <f t="shared" si="3"/>
        <v>0</v>
      </c>
      <c r="K38" s="23">
        <f>J38*K$136</f>
        <v>0</v>
      </c>
      <c r="L38" s="11">
        <f>J38*L$136</f>
        <v>0</v>
      </c>
      <c r="M38" s="10">
        <f>J38*M$136</f>
        <v>0</v>
      </c>
      <c r="N38" s="18">
        <f t="shared" si="5"/>
        <v>0</v>
      </c>
      <c r="O38" s="18">
        <f t="shared" si="6"/>
        <v>0</v>
      </c>
      <c r="R38" s="19">
        <f>Tableau1[[#This Row],[ If target budget is 100K$]]-Tableau1[[#This Row],[Enrolment only]]</f>
        <v>0</v>
      </c>
      <c r="S38" s="19">
        <f>Tableau1[[#This Row],[ If target budget is 100K$]]-Tableau1[[#This Row],[RSF Only]]</f>
        <v>0</v>
      </c>
      <c r="T38" s="19">
        <f>Tableau1[[#This Row],[Enrolment only]]-Tableau1[[#This Row],[RSF Only]]</f>
        <v>0</v>
      </c>
      <c r="V38" s="21">
        <f>Tableau1[[#This Row],[ If target budget is 100K$]]</f>
        <v>0</v>
      </c>
      <c r="W38" s="21">
        <f>Tableau1[[#This Row],[Enrolment only]]</f>
        <v>0</v>
      </c>
      <c r="X38" s="21">
        <f>Tableau1[[#This Row],[RSF Only]]</f>
        <v>0</v>
      </c>
      <c r="Z38" t="str">
        <f t="shared" si="4"/>
        <v>Concordia University College of Alberta</v>
      </c>
    </row>
    <row r="39" spans="1:26" hidden="1" x14ac:dyDescent="0.35">
      <c r="A39" t="s">
        <v>50</v>
      </c>
      <c r="B39" s="1">
        <v>80875.519224169839</v>
      </c>
      <c r="C39" s="8"/>
      <c r="H39" s="6">
        <f t="shared" si="2"/>
        <v>0</v>
      </c>
      <c r="I39" s="9">
        <f>H39/H$136</f>
        <v>0</v>
      </c>
      <c r="J39" s="9">
        <f t="shared" si="3"/>
        <v>0</v>
      </c>
      <c r="K39" s="23">
        <f>J39*K$136</f>
        <v>0</v>
      </c>
      <c r="L39" s="11">
        <f>J39*L$136</f>
        <v>0</v>
      </c>
      <c r="M39" s="10">
        <f>J39*M$136</f>
        <v>0</v>
      </c>
      <c r="N39" s="18">
        <f t="shared" si="5"/>
        <v>0</v>
      </c>
      <c r="O39" s="18">
        <f t="shared" si="6"/>
        <v>0</v>
      </c>
      <c r="R39" s="19">
        <f>Tableau1[[#This Row],[ If target budget is 100K$]]-Tableau1[[#This Row],[Enrolment only]]</f>
        <v>0</v>
      </c>
      <c r="S39" s="19">
        <f>Tableau1[[#This Row],[ If target budget is 100K$]]-Tableau1[[#This Row],[RSF Only]]</f>
        <v>0</v>
      </c>
      <c r="T39" s="19">
        <f>Tableau1[[#This Row],[Enrolment only]]-Tableau1[[#This Row],[RSF Only]]</f>
        <v>0</v>
      </c>
      <c r="V39" s="21">
        <f>Tableau1[[#This Row],[ If target budget is 100K$]]</f>
        <v>0</v>
      </c>
      <c r="W39" s="21">
        <f>Tableau1[[#This Row],[Enrolment only]]</f>
        <v>0</v>
      </c>
      <c r="X39" s="21">
        <f>Tableau1[[#This Row],[RSF Only]]</f>
        <v>0</v>
      </c>
      <c r="Z39" t="str">
        <f t="shared" si="4"/>
        <v>Conestoga College Institute of Technology and Advanced Learning</v>
      </c>
    </row>
    <row r="40" spans="1:26" hidden="1" x14ac:dyDescent="0.35">
      <c r="A40" t="s">
        <v>51</v>
      </c>
      <c r="B40" s="1">
        <v>10645575.93264614</v>
      </c>
      <c r="C40" s="8"/>
      <c r="H40" s="6">
        <f t="shared" si="2"/>
        <v>0</v>
      </c>
      <c r="I40" s="9">
        <f>H40/H$136</f>
        <v>0</v>
      </c>
      <c r="J40" s="9">
        <f t="shared" si="3"/>
        <v>0</v>
      </c>
      <c r="K40" s="23">
        <f>J40*K$136</f>
        <v>0</v>
      </c>
      <c r="L40" s="11">
        <f>J40*L$136</f>
        <v>0</v>
      </c>
      <c r="M40" s="10">
        <f>J40*M$136</f>
        <v>0</v>
      </c>
      <c r="N40" s="18">
        <f t="shared" si="5"/>
        <v>0</v>
      </c>
      <c r="O40" s="18">
        <f t="shared" si="6"/>
        <v>0</v>
      </c>
      <c r="R40" s="19">
        <f>Tableau1[[#This Row],[ If target budget is 100K$]]-Tableau1[[#This Row],[Enrolment only]]</f>
        <v>0</v>
      </c>
      <c r="S40" s="19">
        <f>Tableau1[[#This Row],[ If target budget is 100K$]]-Tableau1[[#This Row],[RSF Only]]</f>
        <v>0</v>
      </c>
      <c r="T40" s="19">
        <f>Tableau1[[#This Row],[Enrolment only]]-Tableau1[[#This Row],[RSF Only]]</f>
        <v>0</v>
      </c>
      <c r="V40" s="21">
        <f>Tableau1[[#This Row],[ If target budget is 100K$]]</f>
        <v>0</v>
      </c>
      <c r="W40" s="21">
        <f>Tableau1[[#This Row],[Enrolment only]]</f>
        <v>0</v>
      </c>
      <c r="X40" s="21">
        <f>Tableau1[[#This Row],[RSF Only]]</f>
        <v>0</v>
      </c>
      <c r="Z40" t="str">
        <f t="shared" si="4"/>
        <v>Dalhousie University</v>
      </c>
    </row>
    <row r="41" spans="1:26" hidden="1" x14ac:dyDescent="0.35">
      <c r="A41" t="s">
        <v>52</v>
      </c>
      <c r="B41" s="1">
        <v>43505.112214744848</v>
      </c>
      <c r="C41" s="8"/>
      <c r="H41" s="6">
        <f t="shared" si="2"/>
        <v>0</v>
      </c>
      <c r="I41" s="9">
        <f>H41/H$136</f>
        <v>0</v>
      </c>
      <c r="J41" s="9">
        <f t="shared" si="3"/>
        <v>0</v>
      </c>
      <c r="K41" s="23">
        <f>J41*K$136</f>
        <v>0</v>
      </c>
      <c r="L41" s="11">
        <f>J41*L$136</f>
        <v>0</v>
      </c>
      <c r="M41" s="10">
        <f>J41*M$136</f>
        <v>0</v>
      </c>
      <c r="N41" s="18">
        <f t="shared" si="5"/>
        <v>0</v>
      </c>
      <c r="O41" s="18">
        <f t="shared" si="6"/>
        <v>0</v>
      </c>
      <c r="R41" s="19">
        <f>Tableau1[[#This Row],[ If target budget is 100K$]]-Tableau1[[#This Row],[Enrolment only]]</f>
        <v>0</v>
      </c>
      <c r="S41" s="19">
        <f>Tableau1[[#This Row],[ If target budget is 100K$]]-Tableau1[[#This Row],[RSF Only]]</f>
        <v>0</v>
      </c>
      <c r="T41" s="19">
        <f>Tableau1[[#This Row],[Enrolment only]]-Tableau1[[#This Row],[RSF Only]]</f>
        <v>0</v>
      </c>
      <c r="V41" s="21">
        <f>Tableau1[[#This Row],[ If target budget is 100K$]]</f>
        <v>0</v>
      </c>
      <c r="W41" s="21">
        <f>Tableau1[[#This Row],[Enrolment only]]</f>
        <v>0</v>
      </c>
      <c r="X41" s="21">
        <f>Tableau1[[#This Row],[RSF Only]]</f>
        <v>0</v>
      </c>
      <c r="Z41" t="str">
        <f t="shared" si="4"/>
        <v>Dawson College</v>
      </c>
    </row>
    <row r="42" spans="1:26" hidden="1" x14ac:dyDescent="0.35">
      <c r="A42" t="s">
        <v>53</v>
      </c>
      <c r="B42" s="1">
        <v>4797.520162627281</v>
      </c>
      <c r="C42" s="8"/>
      <c r="H42" s="6">
        <f t="shared" si="2"/>
        <v>0</v>
      </c>
      <c r="I42" s="9">
        <f>H42/H$136</f>
        <v>0</v>
      </c>
      <c r="J42" s="9">
        <f t="shared" si="3"/>
        <v>0</v>
      </c>
      <c r="K42" s="23">
        <f>J42*K$136</f>
        <v>0</v>
      </c>
      <c r="L42" s="11">
        <f>J42*L$136</f>
        <v>0</v>
      </c>
      <c r="M42" s="10">
        <f>J42*M$136</f>
        <v>0</v>
      </c>
      <c r="N42" s="18">
        <f t="shared" si="5"/>
        <v>0</v>
      </c>
      <c r="O42" s="18">
        <f t="shared" si="6"/>
        <v>0</v>
      </c>
      <c r="R42" s="19">
        <f>Tableau1[[#This Row],[ If target budget is 100K$]]-Tableau1[[#This Row],[Enrolment only]]</f>
        <v>0</v>
      </c>
      <c r="S42" s="19">
        <f>Tableau1[[#This Row],[ If target budget is 100K$]]-Tableau1[[#This Row],[RSF Only]]</f>
        <v>0</v>
      </c>
      <c r="T42" s="19">
        <f>Tableau1[[#This Row],[Enrolment only]]-Tableau1[[#This Row],[RSF Only]]</f>
        <v>0</v>
      </c>
      <c r="V42" s="21">
        <f>Tableau1[[#This Row],[ If target budget is 100K$]]</f>
        <v>0</v>
      </c>
      <c r="W42" s="21">
        <f>Tableau1[[#This Row],[Enrolment only]]</f>
        <v>0</v>
      </c>
      <c r="X42" s="21">
        <f>Tableau1[[#This Row],[RSF Only]]</f>
        <v>0</v>
      </c>
      <c r="Z42" t="str">
        <f t="shared" si="4"/>
        <v>Dominican University College</v>
      </c>
    </row>
    <row r="43" spans="1:26" hidden="1" x14ac:dyDescent="0.35">
      <c r="A43" t="s">
        <v>54</v>
      </c>
      <c r="B43" s="1">
        <v>20827.234406005686</v>
      </c>
      <c r="C43" s="8"/>
      <c r="H43" s="6">
        <f t="shared" si="2"/>
        <v>0</v>
      </c>
      <c r="I43" s="9">
        <f>H43/H$136</f>
        <v>0</v>
      </c>
      <c r="J43" s="9">
        <f t="shared" si="3"/>
        <v>0</v>
      </c>
      <c r="K43" s="23">
        <f>J43*K$136</f>
        <v>0</v>
      </c>
      <c r="L43" s="11">
        <f>J43*L$136</f>
        <v>0</v>
      </c>
      <c r="M43" s="10">
        <f>J43*M$136</f>
        <v>0</v>
      </c>
      <c r="N43" s="18">
        <f t="shared" si="5"/>
        <v>0</v>
      </c>
      <c r="O43" s="18">
        <f t="shared" si="6"/>
        <v>0</v>
      </c>
      <c r="R43" s="19">
        <f>Tableau1[[#This Row],[ If target budget is 100K$]]-Tableau1[[#This Row],[Enrolment only]]</f>
        <v>0</v>
      </c>
      <c r="S43" s="19">
        <f>Tableau1[[#This Row],[ If target budget is 100K$]]-Tableau1[[#This Row],[RSF Only]]</f>
        <v>0</v>
      </c>
      <c r="T43" s="19">
        <f>Tableau1[[#This Row],[Enrolment only]]-Tableau1[[#This Row],[RSF Only]]</f>
        <v>0</v>
      </c>
      <c r="V43" s="21">
        <f>Tableau1[[#This Row],[ If target budget is 100K$]]</f>
        <v>0</v>
      </c>
      <c r="W43" s="21">
        <f>Tableau1[[#This Row],[Enrolment only]]</f>
        <v>0</v>
      </c>
      <c r="X43" s="21">
        <f>Tableau1[[#This Row],[RSF Only]]</f>
        <v>0</v>
      </c>
      <c r="Z43" t="str">
        <f t="shared" si="4"/>
        <v>Douglas College</v>
      </c>
    </row>
    <row r="44" spans="1:26" x14ac:dyDescent="0.35">
      <c r="A44" s="2" t="s">
        <v>55</v>
      </c>
      <c r="B44" s="1">
        <v>3208702.632160278</v>
      </c>
      <c r="C44" s="8">
        <f>B44/B$136</f>
        <v>6.392253421293223E-2</v>
      </c>
      <c r="D44" s="6">
        <v>4210</v>
      </c>
      <c r="E44" s="6">
        <v>2050</v>
      </c>
      <c r="F44" s="6">
        <v>1990</v>
      </c>
      <c r="G44" s="6">
        <v>520</v>
      </c>
      <c r="H44" s="6">
        <f t="shared" si="2"/>
        <v>6887.5</v>
      </c>
      <c r="I44" s="9">
        <f>H44/H$136</f>
        <v>2.5367156208277702E-2</v>
      </c>
      <c r="J44" s="9">
        <f t="shared" si="3"/>
        <v>4.4644845210604966E-2</v>
      </c>
      <c r="K44" s="23">
        <f>J44*K$136</f>
        <v>4464.4845210604963</v>
      </c>
      <c r="L44" s="11">
        <f>J44*L$136</f>
        <v>2232.2422605302481</v>
      </c>
      <c r="M44" s="10">
        <f>J44*M$136</f>
        <v>1116.1211302651241</v>
      </c>
      <c r="N44" s="18">
        <f t="shared" si="5"/>
        <v>2536.7156208277702</v>
      </c>
      <c r="O44" s="18">
        <f t="shared" si="6"/>
        <v>6392.2534212932233</v>
      </c>
      <c r="R44" s="19">
        <f>Tableau1[[#This Row],[ If target budget is 100K$]]-Tableau1[[#This Row],[Enrolment only]]</f>
        <v>1927.7689002327261</v>
      </c>
      <c r="S44" s="19">
        <f>Tableau1[[#This Row],[ If target budget is 100K$]]-Tableau1[[#This Row],[RSF Only]]</f>
        <v>-1927.768900232727</v>
      </c>
      <c r="T44" s="19">
        <f>Tableau1[[#This Row],[Enrolment only]]-Tableau1[[#This Row],[RSF Only]]</f>
        <v>-3855.5378004654531</v>
      </c>
      <c r="V44" s="21">
        <f>Tableau1[[#This Row],[ If target budget is 100K$]]</f>
        <v>4464.4845210604963</v>
      </c>
      <c r="W44" s="21">
        <f>Tableau1[[#This Row],[Enrolment only]]</f>
        <v>2536.7156208277702</v>
      </c>
      <c r="X44" s="21">
        <f>Tableau1[[#This Row],[RSF Only]]</f>
        <v>6392.2534212932233</v>
      </c>
      <c r="Z44" s="20" t="str">
        <f t="shared" si="4"/>
        <v>École de technologie supérieure</v>
      </c>
    </row>
    <row r="45" spans="1:26" hidden="1" x14ac:dyDescent="0.35">
      <c r="A45" s="1" t="s">
        <v>56</v>
      </c>
      <c r="B45" s="1">
        <v>403615.27832488413</v>
      </c>
      <c r="C45" s="8"/>
      <c r="H45" s="6">
        <f t="shared" si="2"/>
        <v>0</v>
      </c>
      <c r="I45" s="9">
        <f>H45/H$136</f>
        <v>0</v>
      </c>
      <c r="J45" s="9">
        <f t="shared" si="3"/>
        <v>0</v>
      </c>
      <c r="K45" s="23">
        <f>J45*K$136</f>
        <v>0</v>
      </c>
      <c r="L45" s="11">
        <f>J45*L$136</f>
        <v>0</v>
      </c>
      <c r="M45" s="10">
        <f>J45*M$136</f>
        <v>0</v>
      </c>
      <c r="N45" s="18">
        <f t="shared" si="5"/>
        <v>0</v>
      </c>
      <c r="O45" s="18">
        <f t="shared" si="6"/>
        <v>0</v>
      </c>
      <c r="R45" s="19">
        <f>Tableau1[[#This Row],[ If target budget is 100K$]]-Tableau1[[#This Row],[Enrolment only]]</f>
        <v>0</v>
      </c>
      <c r="S45" s="19">
        <f>Tableau1[[#This Row],[ If target budget is 100K$]]-Tableau1[[#This Row],[RSF Only]]</f>
        <v>0</v>
      </c>
      <c r="T45" s="19">
        <f>Tableau1[[#This Row],[Enrolment only]]-Tableau1[[#This Row],[RSF Only]]</f>
        <v>0</v>
      </c>
      <c r="V45" s="21">
        <f>Tableau1[[#This Row],[ If target budget is 100K$]]</f>
        <v>0</v>
      </c>
      <c r="W45" s="21">
        <f>Tableau1[[#This Row],[Enrolment only]]</f>
        <v>0</v>
      </c>
      <c r="X45" s="21">
        <f>Tableau1[[#This Row],[RSF Only]]</f>
        <v>0</v>
      </c>
      <c r="Z45" t="str">
        <f t="shared" si="4"/>
        <v>École nationale d’adm. Pub.</v>
      </c>
    </row>
    <row r="46" spans="1:26" x14ac:dyDescent="0.35">
      <c r="A46" s="2" t="s">
        <v>57</v>
      </c>
      <c r="B46" s="1">
        <v>262608.96446502442</v>
      </c>
      <c r="C46" s="8">
        <f>B46/B$136</f>
        <v>5.2315943357881464E-3</v>
      </c>
      <c r="D46" s="7">
        <v>1490</v>
      </c>
      <c r="E46" s="7">
        <v>90</v>
      </c>
      <c r="F46" s="7">
        <v>320</v>
      </c>
      <c r="G46" s="7">
        <v>3</v>
      </c>
      <c r="H46" s="6">
        <f t="shared" si="2"/>
        <v>1660.75</v>
      </c>
      <c r="I46" s="9">
        <f>H46/H$136</f>
        <v>6.1166612955204638E-3</v>
      </c>
      <c r="J46" s="9">
        <f t="shared" si="3"/>
        <v>5.6741278156543055E-3</v>
      </c>
      <c r="K46" s="23">
        <f>J46*K$136</f>
        <v>567.41278156543058</v>
      </c>
      <c r="L46" s="11">
        <f>J46*L$136</f>
        <v>283.70639078271529</v>
      </c>
      <c r="M46" s="12">
        <f>J46*M$136</f>
        <v>141.85319539135764</v>
      </c>
      <c r="N46" s="18">
        <f t="shared" si="5"/>
        <v>611.66612955204641</v>
      </c>
      <c r="O46" s="18">
        <f t="shared" si="6"/>
        <v>523.15943357881463</v>
      </c>
      <c r="R46" s="19">
        <f>Tableau1[[#This Row],[ If target budget is 100K$]]-Tableau1[[#This Row],[Enrolment only]]</f>
        <v>-44.253347986615836</v>
      </c>
      <c r="S46" s="19">
        <f>Tableau1[[#This Row],[ If target budget is 100K$]]-Tableau1[[#This Row],[RSF Only]]</f>
        <v>44.25334798661595</v>
      </c>
      <c r="T46" s="19">
        <f>Tableau1[[#This Row],[Enrolment only]]-Tableau1[[#This Row],[RSF Only]]</f>
        <v>88.506695973231786</v>
      </c>
      <c r="V46" s="21">
        <f>Tableau1[[#This Row],[ If target budget is 100K$]]</f>
        <v>567.41278156543058</v>
      </c>
      <c r="W46" s="21">
        <f>Tableau1[[#This Row],[Enrolment only]]</f>
        <v>611.66612955204641</v>
      </c>
      <c r="X46" s="21">
        <f>Tableau1[[#This Row],[RSF Only]]</f>
        <v>523.15943357881463</v>
      </c>
      <c r="Z46" s="20" t="str">
        <f t="shared" si="4"/>
        <v>Emily Carr University of Art and Design</v>
      </c>
    </row>
    <row r="47" spans="1:26" hidden="1" x14ac:dyDescent="0.35">
      <c r="A47" t="s">
        <v>58</v>
      </c>
      <c r="B47" s="1">
        <v>5530.341367468598</v>
      </c>
      <c r="C47" s="8"/>
      <c r="H47" s="6">
        <f t="shared" si="2"/>
        <v>0</v>
      </c>
      <c r="I47" s="9">
        <f>H47/H$136</f>
        <v>0</v>
      </c>
      <c r="J47" s="9">
        <f t="shared" si="3"/>
        <v>0</v>
      </c>
      <c r="K47" s="23">
        <f>J47*K$136</f>
        <v>0</v>
      </c>
      <c r="L47" s="11">
        <f>J47*L$136</f>
        <v>0</v>
      </c>
      <c r="M47" s="10">
        <f>J47*M$136</f>
        <v>0</v>
      </c>
      <c r="N47" s="18">
        <f t="shared" si="5"/>
        <v>0</v>
      </c>
      <c r="O47" s="18">
        <f t="shared" si="6"/>
        <v>0</v>
      </c>
      <c r="R47" s="19">
        <f>Tableau1[[#This Row],[ If target budget is 100K$]]-Tableau1[[#This Row],[Enrolment only]]</f>
        <v>0</v>
      </c>
      <c r="S47" s="19">
        <f>Tableau1[[#This Row],[ If target budget is 100K$]]-Tableau1[[#This Row],[RSF Only]]</f>
        <v>0</v>
      </c>
      <c r="T47" s="19">
        <f>Tableau1[[#This Row],[Enrolment only]]-Tableau1[[#This Row],[RSF Only]]</f>
        <v>0</v>
      </c>
      <c r="V47" s="21">
        <f>Tableau1[[#This Row],[ If target budget is 100K$]]</f>
        <v>0</v>
      </c>
      <c r="W47" s="21">
        <f>Tableau1[[#This Row],[Enrolment only]]</f>
        <v>0</v>
      </c>
      <c r="X47" s="21">
        <f>Tableau1[[#This Row],[RSF Only]]</f>
        <v>0</v>
      </c>
      <c r="Z47" t="str">
        <f t="shared" si="4"/>
        <v>Fanshawe College</v>
      </c>
    </row>
    <row r="48" spans="1:26" hidden="1" x14ac:dyDescent="0.35">
      <c r="A48" t="s">
        <v>59</v>
      </c>
      <c r="B48" s="1">
        <v>1072083.037434916</v>
      </c>
      <c r="C48" s="8"/>
      <c r="H48" s="6">
        <f t="shared" si="2"/>
        <v>0</v>
      </c>
      <c r="I48" s="9">
        <f>H48/H$136</f>
        <v>0</v>
      </c>
      <c r="J48" s="9">
        <f t="shared" si="3"/>
        <v>0</v>
      </c>
      <c r="K48" s="23">
        <f>J48*K$136</f>
        <v>0</v>
      </c>
      <c r="L48" s="11">
        <f>J48*L$136</f>
        <v>0</v>
      </c>
      <c r="M48" s="10">
        <f>J48*M$136</f>
        <v>0</v>
      </c>
      <c r="N48" s="18">
        <f t="shared" si="5"/>
        <v>0</v>
      </c>
      <c r="O48" s="18">
        <f t="shared" si="6"/>
        <v>0</v>
      </c>
      <c r="R48" s="19">
        <f>Tableau1[[#This Row],[ If target budget is 100K$]]-Tableau1[[#This Row],[Enrolment only]]</f>
        <v>0</v>
      </c>
      <c r="S48" s="19">
        <f>Tableau1[[#This Row],[ If target budget is 100K$]]-Tableau1[[#This Row],[RSF Only]]</f>
        <v>0</v>
      </c>
      <c r="T48" s="19">
        <f>Tableau1[[#This Row],[Enrolment only]]-Tableau1[[#This Row],[RSF Only]]</f>
        <v>0</v>
      </c>
      <c r="V48" s="21">
        <f>Tableau1[[#This Row],[ If target budget is 100K$]]</f>
        <v>0</v>
      </c>
      <c r="W48" s="21">
        <f>Tableau1[[#This Row],[Enrolment only]]</f>
        <v>0</v>
      </c>
      <c r="X48" s="21">
        <f>Tableau1[[#This Row],[RSF Only]]</f>
        <v>0</v>
      </c>
      <c r="Z48" t="str">
        <f t="shared" si="4"/>
        <v>HEC Montréal</v>
      </c>
    </row>
    <row r="49" spans="1:26" hidden="1" x14ac:dyDescent="0.35">
      <c r="A49" t="s">
        <v>60</v>
      </c>
      <c r="B49" s="1">
        <v>6230.7793112121817</v>
      </c>
      <c r="C49" s="8"/>
      <c r="H49" s="6">
        <f t="shared" si="2"/>
        <v>0</v>
      </c>
      <c r="I49" s="9">
        <f>H49/H$136</f>
        <v>0</v>
      </c>
      <c r="J49" s="9">
        <f t="shared" si="3"/>
        <v>0</v>
      </c>
      <c r="K49" s="23">
        <f>J49*K$136</f>
        <v>0</v>
      </c>
      <c r="L49" s="11">
        <f>J49*L$136</f>
        <v>0</v>
      </c>
      <c r="M49" s="10">
        <f>J49*M$136</f>
        <v>0</v>
      </c>
      <c r="N49" s="18">
        <f t="shared" si="5"/>
        <v>0</v>
      </c>
      <c r="O49" s="18">
        <f t="shared" si="6"/>
        <v>0</v>
      </c>
      <c r="R49" s="19">
        <f>Tableau1[[#This Row],[ If target budget is 100K$]]-Tableau1[[#This Row],[Enrolment only]]</f>
        <v>0</v>
      </c>
      <c r="S49" s="19">
        <f>Tableau1[[#This Row],[ If target budget is 100K$]]-Tableau1[[#This Row],[RSF Only]]</f>
        <v>0</v>
      </c>
      <c r="T49" s="19">
        <f>Tableau1[[#This Row],[Enrolment only]]-Tableau1[[#This Row],[RSF Only]]</f>
        <v>0</v>
      </c>
      <c r="V49" s="21">
        <f>Tableau1[[#This Row],[ If target budget is 100K$]]</f>
        <v>0</v>
      </c>
      <c r="W49" s="21">
        <f>Tableau1[[#This Row],[Enrolment only]]</f>
        <v>0</v>
      </c>
      <c r="X49" s="21">
        <f>Tableau1[[#This Row],[RSF Only]]</f>
        <v>0</v>
      </c>
      <c r="Z49" t="str">
        <f t="shared" si="4"/>
        <v>Holland College</v>
      </c>
    </row>
    <row r="50" spans="1:26" hidden="1" x14ac:dyDescent="0.35">
      <c r="A50" t="s">
        <v>61</v>
      </c>
      <c r="B50" s="1">
        <v>10163.546464525896</v>
      </c>
      <c r="C50" s="8"/>
      <c r="H50" s="6">
        <f t="shared" si="2"/>
        <v>0</v>
      </c>
      <c r="I50" s="9">
        <f>H50/H$136</f>
        <v>0</v>
      </c>
      <c r="J50" s="9">
        <f t="shared" si="3"/>
        <v>0</v>
      </c>
      <c r="K50" s="23">
        <f>J50*K$136</f>
        <v>0</v>
      </c>
      <c r="L50" s="11">
        <f>J50*L$136</f>
        <v>0</v>
      </c>
      <c r="M50" s="10">
        <f>J50*M$136</f>
        <v>0</v>
      </c>
      <c r="N50" s="18">
        <f t="shared" si="5"/>
        <v>0</v>
      </c>
      <c r="O50" s="18">
        <f t="shared" si="6"/>
        <v>0</v>
      </c>
      <c r="R50" s="19">
        <f>Tableau1[[#This Row],[ If target budget is 100K$]]-Tableau1[[#This Row],[Enrolment only]]</f>
        <v>0</v>
      </c>
      <c r="S50" s="19">
        <f>Tableau1[[#This Row],[ If target budget is 100K$]]-Tableau1[[#This Row],[RSF Only]]</f>
        <v>0</v>
      </c>
      <c r="T50" s="19">
        <f>Tableau1[[#This Row],[Enrolment only]]-Tableau1[[#This Row],[RSF Only]]</f>
        <v>0</v>
      </c>
      <c r="V50" s="21">
        <f>Tableau1[[#This Row],[ If target budget is 100K$]]</f>
        <v>0</v>
      </c>
      <c r="W50" s="21">
        <f>Tableau1[[#This Row],[Enrolment only]]</f>
        <v>0</v>
      </c>
      <c r="X50" s="21">
        <f>Tableau1[[#This Row],[RSF Only]]</f>
        <v>0</v>
      </c>
      <c r="Z50" t="str">
        <f t="shared" si="4"/>
        <v>Humber Institute of Technology and Advanced Learning</v>
      </c>
    </row>
    <row r="51" spans="1:26" x14ac:dyDescent="0.35">
      <c r="A51" s="2" t="s">
        <v>62</v>
      </c>
      <c r="B51" s="1">
        <v>4027968.8724009907</v>
      </c>
      <c r="C51" s="8">
        <f>B51/B$136</f>
        <v>8.0243639742125256E-2</v>
      </c>
      <c r="D51" s="7">
        <v>0</v>
      </c>
      <c r="E51" s="7">
        <v>640</v>
      </c>
      <c r="F51" s="7">
        <v>0</v>
      </c>
      <c r="G51" s="7">
        <v>60</v>
      </c>
      <c r="H51" s="6">
        <f t="shared" si="2"/>
        <v>655</v>
      </c>
      <c r="I51" s="9">
        <f>H51/H$136</f>
        <v>2.4124119515676074E-3</v>
      </c>
      <c r="J51" s="9">
        <f t="shared" si="3"/>
        <v>4.1328025846846431E-2</v>
      </c>
      <c r="K51" s="23">
        <f>J51*K$136</f>
        <v>4132.8025846846431</v>
      </c>
      <c r="L51" s="11">
        <f>J51*L$136</f>
        <v>2066.4012923423215</v>
      </c>
      <c r="M51" s="10">
        <f>J51*M$136</f>
        <v>1033.2006461711608</v>
      </c>
      <c r="N51" s="18">
        <f t="shared" si="5"/>
        <v>241.24119515676074</v>
      </c>
      <c r="O51" s="18">
        <f t="shared" si="6"/>
        <v>8024.3639742125251</v>
      </c>
      <c r="R51" s="19">
        <f>Tableau1[[#This Row],[ If target budget is 100K$]]-Tableau1[[#This Row],[Enrolment only]]</f>
        <v>3891.5613895278825</v>
      </c>
      <c r="S51" s="19">
        <f>Tableau1[[#This Row],[ If target budget is 100K$]]-Tableau1[[#This Row],[RSF Only]]</f>
        <v>-3891.5613895278821</v>
      </c>
      <c r="T51" s="19">
        <f>Tableau1[[#This Row],[Enrolment only]]-Tableau1[[#This Row],[RSF Only]]</f>
        <v>-7783.1227790557641</v>
      </c>
      <c r="V51" s="21">
        <f>Tableau1[[#This Row],[ If target budget is 100K$]]</f>
        <v>4132.8025846846431</v>
      </c>
      <c r="W51" s="21">
        <f>Tableau1[[#This Row],[Enrolment only]]</f>
        <v>241.24119515676074</v>
      </c>
      <c r="X51" s="21">
        <f>Tableau1[[#This Row],[RSF Only]]</f>
        <v>8024.3639742125251</v>
      </c>
      <c r="Z51" s="20" t="str">
        <f t="shared" si="4"/>
        <v>Institut national de la recherche scientifique</v>
      </c>
    </row>
    <row r="52" spans="1:26" hidden="1" x14ac:dyDescent="0.35">
      <c r="A52" t="s">
        <v>63</v>
      </c>
      <c r="B52" s="1">
        <v>46689.466222688701</v>
      </c>
      <c r="C52" s="8"/>
      <c r="H52" s="6">
        <f t="shared" si="2"/>
        <v>0</v>
      </c>
      <c r="I52" s="9">
        <f>H52/H$136</f>
        <v>0</v>
      </c>
      <c r="J52" s="9">
        <f t="shared" si="3"/>
        <v>0</v>
      </c>
      <c r="K52" s="23">
        <f>J52*K$136</f>
        <v>0</v>
      </c>
      <c r="L52" s="11">
        <f>J52*L$136</f>
        <v>0</v>
      </c>
      <c r="M52" s="10">
        <f>J52*M$136</f>
        <v>0</v>
      </c>
      <c r="N52" s="18">
        <f t="shared" si="5"/>
        <v>0</v>
      </c>
      <c r="O52" s="18">
        <f t="shared" si="6"/>
        <v>0</v>
      </c>
      <c r="R52" s="19">
        <f>Tableau1[[#This Row],[ If target budget is 100K$]]-Tableau1[[#This Row],[Enrolment only]]</f>
        <v>0</v>
      </c>
      <c r="S52" s="19">
        <f>Tableau1[[#This Row],[ If target budget is 100K$]]-Tableau1[[#This Row],[RSF Only]]</f>
        <v>0</v>
      </c>
      <c r="T52" s="19">
        <f>Tableau1[[#This Row],[Enrolment only]]-Tableau1[[#This Row],[RSF Only]]</f>
        <v>0</v>
      </c>
      <c r="V52" s="21">
        <f>Tableau1[[#This Row],[ If target budget is 100K$]]</f>
        <v>0</v>
      </c>
      <c r="W52" s="21">
        <f>Tableau1[[#This Row],[Enrolment only]]</f>
        <v>0</v>
      </c>
      <c r="X52" s="21">
        <f>Tableau1[[#This Row],[RSF Only]]</f>
        <v>0</v>
      </c>
      <c r="Z52" t="str">
        <f t="shared" si="4"/>
        <v>Institute for Christian Studies</v>
      </c>
    </row>
    <row r="53" spans="1:26" hidden="1" x14ac:dyDescent="0.35">
      <c r="A53" t="s">
        <v>64</v>
      </c>
      <c r="B53" s="1">
        <v>33021.331279363578</v>
      </c>
      <c r="C53" s="8"/>
      <c r="H53" s="6">
        <f t="shared" si="2"/>
        <v>0</v>
      </c>
      <c r="I53" s="9">
        <f>H53/H$136</f>
        <v>0</v>
      </c>
      <c r="J53" s="9">
        <f t="shared" si="3"/>
        <v>0</v>
      </c>
      <c r="K53" s="23">
        <f>J53*K$136</f>
        <v>0</v>
      </c>
      <c r="L53" s="11">
        <f>J53*L$136</f>
        <v>0</v>
      </c>
      <c r="M53" s="10">
        <f>J53*M$136</f>
        <v>0</v>
      </c>
      <c r="N53" s="18">
        <f t="shared" si="5"/>
        <v>0</v>
      </c>
      <c r="O53" s="18">
        <f t="shared" si="6"/>
        <v>0</v>
      </c>
      <c r="R53" s="19">
        <f>Tableau1[[#This Row],[ If target budget is 100K$]]-Tableau1[[#This Row],[Enrolment only]]</f>
        <v>0</v>
      </c>
      <c r="S53" s="19">
        <f>Tableau1[[#This Row],[ If target budget is 100K$]]-Tableau1[[#This Row],[RSF Only]]</f>
        <v>0</v>
      </c>
      <c r="T53" s="19">
        <f>Tableau1[[#This Row],[Enrolment only]]-Tableau1[[#This Row],[RSF Only]]</f>
        <v>0</v>
      </c>
      <c r="V53" s="21">
        <f>Tableau1[[#This Row],[ If target budget is 100K$]]</f>
        <v>0</v>
      </c>
      <c r="W53" s="21">
        <f>Tableau1[[#This Row],[Enrolment only]]</f>
        <v>0</v>
      </c>
      <c r="X53" s="21">
        <f>Tableau1[[#This Row],[RSF Only]]</f>
        <v>0</v>
      </c>
      <c r="Z53" t="str">
        <f t="shared" si="4"/>
        <v>John Abbott College</v>
      </c>
    </row>
    <row r="54" spans="1:26" hidden="1" x14ac:dyDescent="0.35">
      <c r="A54" t="s">
        <v>65</v>
      </c>
      <c r="B54" s="1">
        <v>146835.20790050284</v>
      </c>
      <c r="C54" s="8"/>
      <c r="H54" s="6">
        <f t="shared" si="2"/>
        <v>0</v>
      </c>
      <c r="I54" s="9">
        <f>H54/H$136</f>
        <v>0</v>
      </c>
      <c r="J54" s="9">
        <f t="shared" si="3"/>
        <v>0</v>
      </c>
      <c r="K54" s="23">
        <f>J54*K$136</f>
        <v>0</v>
      </c>
      <c r="L54" s="11">
        <f>J54*L$136</f>
        <v>0</v>
      </c>
      <c r="M54" s="10">
        <f>J54*M$136</f>
        <v>0</v>
      </c>
      <c r="N54" s="18">
        <f t="shared" si="5"/>
        <v>0</v>
      </c>
      <c r="O54" s="18">
        <f t="shared" si="6"/>
        <v>0</v>
      </c>
      <c r="R54" s="19">
        <f>Tableau1[[#This Row],[ If target budget is 100K$]]-Tableau1[[#This Row],[Enrolment only]]</f>
        <v>0</v>
      </c>
      <c r="S54" s="19">
        <f>Tableau1[[#This Row],[ If target budget is 100K$]]-Tableau1[[#This Row],[RSF Only]]</f>
        <v>0</v>
      </c>
      <c r="T54" s="19">
        <f>Tableau1[[#This Row],[Enrolment only]]-Tableau1[[#This Row],[RSF Only]]</f>
        <v>0</v>
      </c>
      <c r="V54" s="21">
        <f>Tableau1[[#This Row],[ If target budget is 100K$]]</f>
        <v>0</v>
      </c>
      <c r="W54" s="21">
        <f>Tableau1[[#This Row],[Enrolment only]]</f>
        <v>0</v>
      </c>
      <c r="X54" s="21">
        <f>Tableau1[[#This Row],[RSF Only]]</f>
        <v>0</v>
      </c>
      <c r="Z54" t="str">
        <f t="shared" si="4"/>
        <v>King's University</v>
      </c>
    </row>
    <row r="55" spans="1:26" x14ac:dyDescent="0.35">
      <c r="A55" s="2" t="s">
        <v>66</v>
      </c>
      <c r="B55" s="1">
        <v>98996.735598864907</v>
      </c>
      <c r="C55" s="8">
        <f>B55/B$136</f>
        <v>1.9721747209795514E-3</v>
      </c>
      <c r="D55" s="7">
        <v>10390</v>
      </c>
      <c r="E55" s="7">
        <v>130</v>
      </c>
      <c r="F55" s="7">
        <v>3020</v>
      </c>
      <c r="G55" s="7">
        <v>24</v>
      </c>
      <c r="H55" s="6">
        <f t="shared" si="2"/>
        <v>11281</v>
      </c>
      <c r="I55" s="9">
        <f>H55/H$136</f>
        <v>4.1548731642189585E-2</v>
      </c>
      <c r="J55" s="9">
        <f t="shared" si="3"/>
        <v>2.1760453181584569E-2</v>
      </c>
      <c r="K55" s="23">
        <f>J55*K$136</f>
        <v>2176.0453181584571</v>
      </c>
      <c r="L55" s="11">
        <f>J55*L$136</f>
        <v>1088.0226590792286</v>
      </c>
      <c r="M55" s="14">
        <f>J55*M$136</f>
        <v>544.01132953961428</v>
      </c>
      <c r="N55" s="18">
        <f t="shared" si="5"/>
        <v>4154.8731642189587</v>
      </c>
      <c r="O55" s="18">
        <f t="shared" si="6"/>
        <v>197.21747209795515</v>
      </c>
      <c r="R55" s="19">
        <f>Tableau1[[#This Row],[ If target budget is 100K$]]-Tableau1[[#This Row],[Enrolment only]]</f>
        <v>-1978.8278460605015</v>
      </c>
      <c r="S55" s="19">
        <f>Tableau1[[#This Row],[ If target budget is 100K$]]-Tableau1[[#This Row],[RSF Only]]</f>
        <v>1978.827846060502</v>
      </c>
      <c r="T55" s="19">
        <f>Tableau1[[#This Row],[Enrolment only]]-Tableau1[[#This Row],[RSF Only]]</f>
        <v>3957.6556921210035</v>
      </c>
      <c r="V55" s="21">
        <f>Tableau1[[#This Row],[ If target budget is 100K$]]</f>
        <v>2176.0453181584571</v>
      </c>
      <c r="W55" s="21">
        <f>Tableau1[[#This Row],[Enrolment only]]</f>
        <v>4154.8731642189587</v>
      </c>
      <c r="X55" s="21">
        <f>Tableau1[[#This Row],[RSF Only]]</f>
        <v>197.21747209795515</v>
      </c>
      <c r="Z55" s="20" t="str">
        <f t="shared" si="4"/>
        <v>Kwantlen Polytechnic University</v>
      </c>
    </row>
    <row r="56" spans="1:26" x14ac:dyDescent="0.35">
      <c r="A56" s="2" t="s">
        <v>67</v>
      </c>
      <c r="B56" s="1">
        <v>2317202.6353222248</v>
      </c>
      <c r="C56" s="8">
        <f>B56/B$136</f>
        <v>4.6162415691028989E-2</v>
      </c>
      <c r="D56" s="6">
        <v>5800</v>
      </c>
      <c r="E56" s="6">
        <v>1400</v>
      </c>
      <c r="F56" s="6">
        <v>1400</v>
      </c>
      <c r="G56" s="6">
        <v>10</v>
      </c>
      <c r="H56" s="6">
        <f t="shared" si="2"/>
        <v>7552.5</v>
      </c>
      <c r="I56" s="9">
        <f>H56/H$136</f>
        <v>2.7816398876663137E-2</v>
      </c>
      <c r="J56" s="9">
        <f t="shared" si="3"/>
        <v>3.698940728384606E-2</v>
      </c>
      <c r="K56" s="23">
        <f>J56*K$136</f>
        <v>3698.9407283846058</v>
      </c>
      <c r="L56" s="11">
        <f>J56*L$136</f>
        <v>1849.4703641923029</v>
      </c>
      <c r="M56" s="10">
        <f>J56*M$136</f>
        <v>924.73518209615145</v>
      </c>
      <c r="N56" s="18">
        <f t="shared" si="5"/>
        <v>2781.6398876663138</v>
      </c>
      <c r="O56" s="18">
        <f t="shared" si="6"/>
        <v>4616.2415691028991</v>
      </c>
      <c r="R56" s="19">
        <f>Tableau1[[#This Row],[ If target budget is 100K$]]-Tableau1[[#This Row],[Enrolment only]]</f>
        <v>917.30084071829197</v>
      </c>
      <c r="S56" s="19">
        <f>Tableau1[[#This Row],[ If target budget is 100K$]]-Tableau1[[#This Row],[RSF Only]]</f>
        <v>-917.30084071829333</v>
      </c>
      <c r="T56" s="19">
        <f>Tableau1[[#This Row],[Enrolment only]]-Tableau1[[#This Row],[RSF Only]]</f>
        <v>-1834.6016814365853</v>
      </c>
      <c r="V56" s="21">
        <f>Tableau1[[#This Row],[ If target budget is 100K$]]</f>
        <v>3698.9407283846058</v>
      </c>
      <c r="W56" s="21">
        <f>Tableau1[[#This Row],[Enrolment only]]</f>
        <v>2781.6398876663138</v>
      </c>
      <c r="X56" s="21">
        <f>Tableau1[[#This Row],[RSF Only]]</f>
        <v>4616.2415691028991</v>
      </c>
      <c r="Z56" s="20" t="str">
        <f t="shared" si="4"/>
        <v>Lakehead University</v>
      </c>
    </row>
    <row r="57" spans="1:26" hidden="1" x14ac:dyDescent="0.35">
      <c r="A57" t="s">
        <v>68</v>
      </c>
      <c r="B57" s="1">
        <v>53486.352913090901</v>
      </c>
      <c r="C57" s="8"/>
      <c r="H57" s="6">
        <f t="shared" si="2"/>
        <v>0</v>
      </c>
      <c r="I57" s="9">
        <f>H57/H$136</f>
        <v>0</v>
      </c>
      <c r="J57" s="9">
        <f t="shared" si="3"/>
        <v>0</v>
      </c>
      <c r="K57" s="23">
        <f>J57*K$136</f>
        <v>0</v>
      </c>
      <c r="L57" s="11">
        <f>J57*L$136</f>
        <v>0</v>
      </c>
      <c r="M57" s="10">
        <f>J57*M$136</f>
        <v>0</v>
      </c>
      <c r="N57" s="18">
        <f t="shared" si="5"/>
        <v>0</v>
      </c>
      <c r="O57" s="18">
        <f t="shared" si="6"/>
        <v>0</v>
      </c>
      <c r="R57" s="19">
        <f>Tableau1[[#This Row],[ If target budget is 100K$]]-Tableau1[[#This Row],[Enrolment only]]</f>
        <v>0</v>
      </c>
      <c r="S57" s="19">
        <f>Tableau1[[#This Row],[ If target budget is 100K$]]-Tableau1[[#This Row],[RSF Only]]</f>
        <v>0</v>
      </c>
      <c r="T57" s="19">
        <f>Tableau1[[#This Row],[Enrolment only]]-Tableau1[[#This Row],[RSF Only]]</f>
        <v>0</v>
      </c>
      <c r="V57" s="21">
        <f>Tableau1[[#This Row],[ If target budget is 100K$]]</f>
        <v>0</v>
      </c>
      <c r="W57" s="21">
        <f>Tableau1[[#This Row],[Enrolment only]]</f>
        <v>0</v>
      </c>
      <c r="X57" s="21">
        <f>Tableau1[[#This Row],[RSF Only]]</f>
        <v>0</v>
      </c>
      <c r="Z57" t="str">
        <f t="shared" si="4"/>
        <v>Langara College</v>
      </c>
    </row>
    <row r="58" spans="1:26" x14ac:dyDescent="0.35">
      <c r="A58" s="2" t="s">
        <v>69</v>
      </c>
      <c r="B58" s="1">
        <v>152511.87363293156</v>
      </c>
      <c r="C58" s="8">
        <f>B58/B$136</f>
        <v>3.0382826262762559E-3</v>
      </c>
      <c r="D58" s="6">
        <v>12640</v>
      </c>
      <c r="F58" s="6">
        <v>2280</v>
      </c>
      <c r="H58" s="6">
        <f t="shared" si="2"/>
        <v>13210</v>
      </c>
      <c r="I58" s="9">
        <f>H58/H$136</f>
        <v>4.8653376916348232E-2</v>
      </c>
      <c r="J58" s="9">
        <f t="shared" si="3"/>
        <v>2.5845829771312244E-2</v>
      </c>
      <c r="K58" s="23">
        <f>J58*K$136</f>
        <v>2584.5829771312242</v>
      </c>
      <c r="L58" s="11">
        <f>J58*L$136</f>
        <v>1292.2914885656121</v>
      </c>
      <c r="M58" s="10">
        <f>J58*M$136</f>
        <v>646.14574428280605</v>
      </c>
      <c r="N58" s="18">
        <f t="shared" si="5"/>
        <v>4865.3376916348234</v>
      </c>
      <c r="O58" s="18">
        <f t="shared" si="6"/>
        <v>303.82826262762558</v>
      </c>
      <c r="R58" s="19">
        <f>Tableau1[[#This Row],[ If target budget is 100K$]]-Tableau1[[#This Row],[Enrolment only]]</f>
        <v>-2280.7547145035992</v>
      </c>
      <c r="S58" s="19">
        <f>Tableau1[[#This Row],[ If target budget is 100K$]]-Tableau1[[#This Row],[RSF Only]]</f>
        <v>2280.7547145035987</v>
      </c>
      <c r="T58" s="19">
        <f>Tableau1[[#This Row],[Enrolment only]]-Tableau1[[#This Row],[RSF Only]]</f>
        <v>4561.5094290071975</v>
      </c>
      <c r="V58" s="21">
        <f>Tableau1[[#This Row],[ If target budget is 100K$]]</f>
        <v>2584.5829771312242</v>
      </c>
      <c r="W58" s="21">
        <f>Tableau1[[#This Row],[Enrolment only]]</f>
        <v>4865.3376916348234</v>
      </c>
      <c r="X58" s="21">
        <f>Tableau1[[#This Row],[RSF Only]]</f>
        <v>303.82826262762558</v>
      </c>
      <c r="Z58" s="20" t="str">
        <f t="shared" si="4"/>
        <v>MacEwan University</v>
      </c>
    </row>
    <row r="59" spans="1:26" hidden="1" x14ac:dyDescent="0.35">
      <c r="A59" t="s">
        <v>70</v>
      </c>
      <c r="B59" s="1">
        <v>19832.94835230118</v>
      </c>
      <c r="C59" s="8"/>
      <c r="H59" s="6">
        <f t="shared" si="2"/>
        <v>0</v>
      </c>
      <c r="I59" s="9">
        <f>H59/H$136</f>
        <v>0</v>
      </c>
      <c r="J59" s="9">
        <f t="shared" si="3"/>
        <v>0</v>
      </c>
      <c r="K59" s="23">
        <f>J59*K$136</f>
        <v>0</v>
      </c>
      <c r="L59" s="11">
        <f>J59*L$136</f>
        <v>0</v>
      </c>
      <c r="M59" s="10">
        <f>J59*M$136</f>
        <v>0</v>
      </c>
      <c r="N59" s="18">
        <f t="shared" si="5"/>
        <v>0</v>
      </c>
      <c r="O59" s="18">
        <f t="shared" si="6"/>
        <v>0</v>
      </c>
      <c r="R59" s="19">
        <f>Tableau1[[#This Row],[ If target budget is 100K$]]-Tableau1[[#This Row],[Enrolment only]]</f>
        <v>0</v>
      </c>
      <c r="S59" s="19">
        <f>Tableau1[[#This Row],[ If target budget is 100K$]]-Tableau1[[#This Row],[RSF Only]]</f>
        <v>0</v>
      </c>
      <c r="T59" s="19">
        <f>Tableau1[[#This Row],[Enrolment only]]-Tableau1[[#This Row],[RSF Only]]</f>
        <v>0</v>
      </c>
      <c r="V59" s="21">
        <f>Tableau1[[#This Row],[ If target budget is 100K$]]</f>
        <v>0</v>
      </c>
      <c r="W59" s="21">
        <f>Tableau1[[#This Row],[Enrolment only]]</f>
        <v>0</v>
      </c>
      <c r="X59" s="21">
        <f>Tableau1[[#This Row],[RSF Only]]</f>
        <v>0</v>
      </c>
      <c r="Z59" t="str">
        <f t="shared" si="4"/>
        <v>Marianopolis College</v>
      </c>
    </row>
    <row r="60" spans="1:26" hidden="1" x14ac:dyDescent="0.35">
      <c r="A60" t="s">
        <v>71</v>
      </c>
      <c r="B60" s="1">
        <v>16327231.340055732</v>
      </c>
      <c r="C60" s="8"/>
      <c r="H60" s="6">
        <f t="shared" si="2"/>
        <v>0</v>
      </c>
      <c r="I60" s="9">
        <f>H60/H$136</f>
        <v>0</v>
      </c>
      <c r="J60" s="9">
        <f t="shared" si="3"/>
        <v>0</v>
      </c>
      <c r="K60" s="23">
        <f>J60*K$136</f>
        <v>0</v>
      </c>
      <c r="L60" s="11">
        <f>J60*L$136</f>
        <v>0</v>
      </c>
      <c r="M60" s="10">
        <f>J60*M$136</f>
        <v>0</v>
      </c>
      <c r="N60" s="18">
        <f t="shared" si="5"/>
        <v>0</v>
      </c>
      <c r="O60" s="18">
        <f t="shared" si="6"/>
        <v>0</v>
      </c>
      <c r="R60" s="19">
        <f>Tableau1[[#This Row],[ If target budget is 100K$]]-Tableau1[[#This Row],[Enrolment only]]</f>
        <v>0</v>
      </c>
      <c r="S60" s="19">
        <f>Tableau1[[#This Row],[ If target budget is 100K$]]-Tableau1[[#This Row],[RSF Only]]</f>
        <v>0</v>
      </c>
      <c r="T60" s="19">
        <f>Tableau1[[#This Row],[Enrolment only]]-Tableau1[[#This Row],[RSF Only]]</f>
        <v>0</v>
      </c>
      <c r="V60" s="21">
        <f>Tableau1[[#This Row],[ If target budget is 100K$]]</f>
        <v>0</v>
      </c>
      <c r="W60" s="21">
        <f>Tableau1[[#This Row],[Enrolment only]]</f>
        <v>0</v>
      </c>
      <c r="X60" s="21">
        <f>Tableau1[[#This Row],[RSF Only]]</f>
        <v>0</v>
      </c>
      <c r="Z60" t="str">
        <f t="shared" si="4"/>
        <v>McMaster University</v>
      </c>
    </row>
    <row r="61" spans="1:26" x14ac:dyDescent="0.35">
      <c r="A61" s="2" t="s">
        <v>72</v>
      </c>
      <c r="B61" s="1">
        <v>5020434.1011929801</v>
      </c>
      <c r="C61" s="8">
        <f>B61/B$136</f>
        <v>0.10001514860890036</v>
      </c>
      <c r="D61" s="6">
        <v>12870</v>
      </c>
      <c r="E61" s="6">
        <v>2940</v>
      </c>
      <c r="F61" s="6">
        <v>2130</v>
      </c>
      <c r="G61" s="6">
        <v>1310</v>
      </c>
      <c r="H61" s="6">
        <f t="shared" si="2"/>
        <v>16670</v>
      </c>
      <c r="I61" s="9">
        <f>H61/H$136</f>
        <v>6.1396804935316053E-2</v>
      </c>
      <c r="J61" s="9">
        <f t="shared" si="3"/>
        <v>8.0705976772108209E-2</v>
      </c>
      <c r="K61" s="23">
        <f>J61*K$136</f>
        <v>8070.5976772108206</v>
      </c>
      <c r="L61" s="11">
        <f>J61*L$136</f>
        <v>4035.2988386054103</v>
      </c>
      <c r="M61" s="10">
        <f>J61*M$136</f>
        <v>2017.6494193027052</v>
      </c>
      <c r="N61" s="18">
        <f t="shared" si="5"/>
        <v>6139.680493531605</v>
      </c>
      <c r="O61" s="18">
        <f t="shared" si="6"/>
        <v>10001.514860890036</v>
      </c>
      <c r="R61" s="19">
        <f>Tableau1[[#This Row],[ If target budget is 100K$]]-Tableau1[[#This Row],[Enrolment only]]</f>
        <v>1930.9171836792157</v>
      </c>
      <c r="S61" s="19">
        <f>Tableau1[[#This Row],[ If target budget is 100K$]]-Tableau1[[#This Row],[RSF Only]]</f>
        <v>-1930.9171836792157</v>
      </c>
      <c r="T61" s="19">
        <f>Tableau1[[#This Row],[Enrolment only]]-Tableau1[[#This Row],[RSF Only]]</f>
        <v>-3861.8343673584313</v>
      </c>
      <c r="V61" s="21">
        <f>Tableau1[[#This Row],[ If target budget is 100K$]]</f>
        <v>8070.5976772108206</v>
      </c>
      <c r="W61" s="21">
        <f>Tableau1[[#This Row],[Enrolment only]]</f>
        <v>6139.680493531605</v>
      </c>
      <c r="X61" s="21">
        <f>Tableau1[[#This Row],[RSF Only]]</f>
        <v>10001.514860890036</v>
      </c>
      <c r="Z61" s="20" t="str">
        <f t="shared" si="4"/>
        <v>Memorial University of Newfoundland</v>
      </c>
    </row>
    <row r="62" spans="1:26" hidden="1" x14ac:dyDescent="0.35">
      <c r="A62" t="s">
        <v>73</v>
      </c>
      <c r="B62" s="1">
        <v>40288.374945703254</v>
      </c>
      <c r="C62" s="8"/>
      <c r="H62" s="6">
        <f t="shared" si="2"/>
        <v>0</v>
      </c>
      <c r="I62" s="9">
        <f>H62/H$136</f>
        <v>0</v>
      </c>
      <c r="J62" s="9">
        <f t="shared" si="3"/>
        <v>0</v>
      </c>
      <c r="K62" s="23">
        <f>J62*K$136</f>
        <v>0</v>
      </c>
      <c r="L62" s="11">
        <f>J62*L$136</f>
        <v>0</v>
      </c>
      <c r="M62" s="10">
        <f>J62*M$136</f>
        <v>0</v>
      </c>
      <c r="N62" s="18">
        <f t="shared" si="5"/>
        <v>0</v>
      </c>
      <c r="O62" s="18">
        <f t="shared" si="6"/>
        <v>0</v>
      </c>
      <c r="R62" s="19">
        <f>Tableau1[[#This Row],[ If target budget is 100K$]]-Tableau1[[#This Row],[Enrolment only]]</f>
        <v>0</v>
      </c>
      <c r="S62" s="19">
        <f>Tableau1[[#This Row],[ If target budget is 100K$]]-Tableau1[[#This Row],[RSF Only]]</f>
        <v>0</v>
      </c>
      <c r="T62" s="19">
        <f>Tableau1[[#This Row],[Enrolment only]]-Tableau1[[#This Row],[RSF Only]]</f>
        <v>0</v>
      </c>
      <c r="V62" s="21">
        <f>Tableau1[[#This Row],[ If target budget is 100K$]]</f>
        <v>0</v>
      </c>
      <c r="W62" s="21">
        <f>Tableau1[[#This Row],[Enrolment only]]</f>
        <v>0</v>
      </c>
      <c r="X62" s="21">
        <f>Tableau1[[#This Row],[RSF Only]]</f>
        <v>0</v>
      </c>
      <c r="Z62" t="str">
        <f t="shared" si="4"/>
        <v>Mohawk College of Applied Arts and Technology</v>
      </c>
    </row>
    <row r="63" spans="1:26" x14ac:dyDescent="0.35">
      <c r="A63" s="2" t="s">
        <v>74</v>
      </c>
      <c r="B63" s="1">
        <v>858125.63198214583</v>
      </c>
      <c r="C63" s="8">
        <f>B63/B$136</f>
        <v>1.7095247318833755E-2</v>
      </c>
      <c r="D63" s="6">
        <v>2280</v>
      </c>
      <c r="E63" s="6">
        <v>10</v>
      </c>
      <c r="F63" s="6">
        <v>90</v>
      </c>
      <c r="G63" s="6">
        <v>0</v>
      </c>
      <c r="H63" s="6">
        <f t="shared" si="2"/>
        <v>2312.5</v>
      </c>
      <c r="I63" s="9">
        <f>H63/H$136</f>
        <v>8.5171032641222777E-3</v>
      </c>
      <c r="J63" s="9">
        <f t="shared" si="3"/>
        <v>1.2806175291478017E-2</v>
      </c>
      <c r="K63" s="23">
        <f>J63*K$136</f>
        <v>1280.6175291478016</v>
      </c>
      <c r="L63" s="11">
        <f>J63*L$136</f>
        <v>640.30876457390082</v>
      </c>
      <c r="M63" s="14">
        <f>J63*M$136</f>
        <v>320.15438228695041</v>
      </c>
      <c r="N63" s="18">
        <f t="shared" si="5"/>
        <v>851.7103264122278</v>
      </c>
      <c r="O63" s="18">
        <f t="shared" si="6"/>
        <v>1709.5247318833756</v>
      </c>
      <c r="R63" s="19">
        <f>Tableau1[[#This Row],[ If target budget is 100K$]]-Tableau1[[#This Row],[Enrolment only]]</f>
        <v>428.90720273557383</v>
      </c>
      <c r="S63" s="19">
        <f>Tableau1[[#This Row],[ If target budget is 100K$]]-Tableau1[[#This Row],[RSF Only]]</f>
        <v>-428.90720273557395</v>
      </c>
      <c r="T63" s="19">
        <f>Tableau1[[#This Row],[Enrolment only]]-Tableau1[[#This Row],[RSF Only]]</f>
        <v>-857.81440547114778</v>
      </c>
      <c r="V63" s="21">
        <f>Tableau1[[#This Row],[ If target budget is 100K$]]</f>
        <v>1280.6175291478016</v>
      </c>
      <c r="W63" s="21">
        <f>Tableau1[[#This Row],[Enrolment only]]</f>
        <v>851.7103264122278</v>
      </c>
      <c r="X63" s="21">
        <f>Tableau1[[#This Row],[RSF Only]]</f>
        <v>1709.5247318833756</v>
      </c>
      <c r="Z63" s="20" t="str">
        <f t="shared" si="4"/>
        <v>Mount Allison University</v>
      </c>
    </row>
    <row r="64" spans="1:26" x14ac:dyDescent="0.35">
      <c r="A64" s="2" t="s">
        <v>75</v>
      </c>
      <c r="B64" s="1">
        <v>261614.67841131988</v>
      </c>
      <c r="C64" s="8">
        <f>B64/B$136</f>
        <v>5.2117865531509074E-3</v>
      </c>
      <c r="D64" s="6">
        <v>10410</v>
      </c>
      <c r="E64" s="6">
        <v>0</v>
      </c>
      <c r="F64" s="6">
        <v>1120</v>
      </c>
      <c r="G64" s="6">
        <v>0</v>
      </c>
      <c r="H64" s="6">
        <f t="shared" si="2"/>
        <v>10690</v>
      </c>
      <c r="I64" s="9">
        <f>H64/H$136</f>
        <v>3.9372036278256063E-2</v>
      </c>
      <c r="J64" s="9">
        <f t="shared" si="3"/>
        <v>2.2291911415703487E-2</v>
      </c>
      <c r="K64" s="23">
        <f>J64*K$136</f>
        <v>2229.1911415703485</v>
      </c>
      <c r="L64" s="11">
        <f>J64*L$136</f>
        <v>1114.5955707851742</v>
      </c>
      <c r="M64" s="10">
        <f>J64*M$136</f>
        <v>557.29778539258712</v>
      </c>
      <c r="N64" s="18">
        <f t="shared" si="5"/>
        <v>3937.2036278256064</v>
      </c>
      <c r="O64" s="18">
        <f t="shared" si="6"/>
        <v>521.17865531509074</v>
      </c>
      <c r="R64" s="19">
        <f>Tableau1[[#This Row],[ If target budget is 100K$]]-Tableau1[[#This Row],[Enrolment only]]</f>
        <v>-1708.012486255258</v>
      </c>
      <c r="S64" s="19">
        <f>Tableau1[[#This Row],[ If target budget is 100K$]]-Tableau1[[#This Row],[RSF Only]]</f>
        <v>1708.0124862552577</v>
      </c>
      <c r="T64" s="19">
        <f>Tableau1[[#This Row],[Enrolment only]]-Tableau1[[#This Row],[RSF Only]]</f>
        <v>3416.0249725105159</v>
      </c>
      <c r="V64" s="21">
        <f>Tableau1[[#This Row],[ If target budget is 100K$]]</f>
        <v>2229.1911415703485</v>
      </c>
      <c r="W64" s="21">
        <f>Tableau1[[#This Row],[Enrolment only]]</f>
        <v>3937.2036278256064</v>
      </c>
      <c r="X64" s="21">
        <f>Tableau1[[#This Row],[RSF Only]]</f>
        <v>521.17865531509074</v>
      </c>
      <c r="Z64" s="20" t="str">
        <f t="shared" si="4"/>
        <v>Mount Royal University</v>
      </c>
    </row>
    <row r="65" spans="1:26" x14ac:dyDescent="0.35">
      <c r="A65" s="2" t="s">
        <v>76</v>
      </c>
      <c r="B65" s="1">
        <v>416405.46707844845</v>
      </c>
      <c r="C65" s="8">
        <f>B65/B$136</f>
        <v>8.2954688443203067E-3</v>
      </c>
      <c r="D65" s="6">
        <v>2440</v>
      </c>
      <c r="E65" s="6">
        <v>220</v>
      </c>
      <c r="F65" s="6">
        <v>580</v>
      </c>
      <c r="G65" s="6">
        <v>900</v>
      </c>
      <c r="H65" s="6">
        <f t="shared" si="2"/>
        <v>3030</v>
      </c>
      <c r="I65" s="9">
        <f>H65/H$136</f>
        <v>1.1159707195801298E-2</v>
      </c>
      <c r="J65" s="9">
        <f t="shared" si="3"/>
        <v>9.7275880200608025E-3</v>
      </c>
      <c r="K65" s="23">
        <f>J65*K$136</f>
        <v>972.75880200608026</v>
      </c>
      <c r="L65" s="11">
        <f>J65*L$136</f>
        <v>486.37940100304013</v>
      </c>
      <c r="M65" s="14">
        <f>J65*M$136</f>
        <v>243.18970050152006</v>
      </c>
      <c r="N65" s="18">
        <f t="shared" si="5"/>
        <v>1115.9707195801298</v>
      </c>
      <c r="O65" s="18">
        <f t="shared" si="6"/>
        <v>829.54688443203065</v>
      </c>
      <c r="R65" s="19">
        <f>Tableau1[[#This Row],[ If target budget is 100K$]]-Tableau1[[#This Row],[Enrolment only]]</f>
        <v>-143.21191757404949</v>
      </c>
      <c r="S65" s="19">
        <f>Tableau1[[#This Row],[ If target budget is 100K$]]-Tableau1[[#This Row],[RSF Only]]</f>
        <v>143.21191757404961</v>
      </c>
      <c r="T65" s="19">
        <f>Tableau1[[#This Row],[Enrolment only]]-Tableau1[[#This Row],[RSF Only]]</f>
        <v>286.4238351480991</v>
      </c>
      <c r="V65" s="21">
        <f>Tableau1[[#This Row],[ If target budget is 100K$]]</f>
        <v>972.75880200608026</v>
      </c>
      <c r="W65" s="21">
        <f>Tableau1[[#This Row],[Enrolment only]]</f>
        <v>1115.9707195801298</v>
      </c>
      <c r="X65" s="21">
        <f>Tableau1[[#This Row],[RSF Only]]</f>
        <v>829.54688443203065</v>
      </c>
      <c r="Z65" s="20" t="str">
        <f t="shared" si="4"/>
        <v>Mount Saint Vincent University</v>
      </c>
    </row>
    <row r="66" spans="1:26" hidden="1" x14ac:dyDescent="0.35">
      <c r="A66" t="s">
        <v>77</v>
      </c>
      <c r="B66" s="1">
        <v>918.72511114312442</v>
      </c>
      <c r="C66" s="8"/>
      <c r="H66" s="6">
        <f t="shared" si="2"/>
        <v>0</v>
      </c>
      <c r="I66" s="9">
        <f>H66/H$136</f>
        <v>0</v>
      </c>
      <c r="J66" s="9">
        <f t="shared" si="3"/>
        <v>0</v>
      </c>
      <c r="K66" s="23">
        <f>J66*K$136</f>
        <v>0</v>
      </c>
      <c r="L66" s="11">
        <f>J66*L$136</f>
        <v>0</v>
      </c>
      <c r="M66" s="10">
        <f>J66*M$136</f>
        <v>0</v>
      </c>
      <c r="N66" s="18">
        <f t="shared" si="5"/>
        <v>0</v>
      </c>
      <c r="O66" s="18">
        <f t="shared" si="6"/>
        <v>0</v>
      </c>
      <c r="R66" s="19">
        <f>Tableau1[[#This Row],[ If target budget is 100K$]]-Tableau1[[#This Row],[Enrolment only]]</f>
        <v>0</v>
      </c>
      <c r="S66" s="19">
        <f>Tableau1[[#This Row],[ If target budget is 100K$]]-Tableau1[[#This Row],[RSF Only]]</f>
        <v>0</v>
      </c>
      <c r="T66" s="19">
        <f>Tableau1[[#This Row],[Enrolment only]]-Tableau1[[#This Row],[RSF Only]]</f>
        <v>0</v>
      </c>
      <c r="V66" s="21">
        <f>Tableau1[[#This Row],[ If target budget is 100K$]]</f>
        <v>0</v>
      </c>
      <c r="W66" s="21">
        <f>Tableau1[[#This Row],[Enrolment only]]</f>
        <v>0</v>
      </c>
      <c r="X66" s="21">
        <f>Tableau1[[#This Row],[RSF Only]]</f>
        <v>0</v>
      </c>
      <c r="Z66" t="str">
        <f t="shared" si="4"/>
        <v>New Brunswick Community College</v>
      </c>
    </row>
    <row r="67" spans="1:26" x14ac:dyDescent="0.35">
      <c r="A67" s="2" t="s">
        <v>78</v>
      </c>
      <c r="B67" s="1">
        <v>489766.74664526351</v>
      </c>
      <c r="C67" s="8">
        <f>B67/B$136</f>
        <v>9.7569439140300328E-3</v>
      </c>
      <c r="D67" s="6">
        <v>3800</v>
      </c>
      <c r="E67" s="6">
        <v>200</v>
      </c>
      <c r="F67" s="6">
        <v>1400</v>
      </c>
      <c r="G67" s="6">
        <v>0</v>
      </c>
      <c r="H67" s="6">
        <f t="shared" si="2"/>
        <v>4350</v>
      </c>
      <c r="I67" s="9">
        <f>H67/H$136</f>
        <v>1.602136181575434E-2</v>
      </c>
      <c r="J67" s="9">
        <f t="shared" si="3"/>
        <v>1.2889152864892187E-2</v>
      </c>
      <c r="K67" s="23">
        <f>J67*K$136</f>
        <v>1288.9152864892187</v>
      </c>
      <c r="L67" s="11">
        <f>J67*L$136</f>
        <v>644.45764324460936</v>
      </c>
      <c r="M67" s="14">
        <f>J67*M$136</f>
        <v>322.22882162230468</v>
      </c>
      <c r="N67" s="18">
        <f t="shared" si="5"/>
        <v>1602.136181575434</v>
      </c>
      <c r="O67" s="18">
        <f t="shared" si="6"/>
        <v>975.69439140300324</v>
      </c>
      <c r="R67" s="19">
        <f>Tableau1[[#This Row],[ If target budget is 100K$]]-Tableau1[[#This Row],[Enrolment only]]</f>
        <v>-313.22089508621525</v>
      </c>
      <c r="S67" s="19">
        <f>Tableau1[[#This Row],[ If target budget is 100K$]]-Tableau1[[#This Row],[RSF Only]]</f>
        <v>313.22089508621548</v>
      </c>
      <c r="T67" s="19">
        <f>Tableau1[[#This Row],[Enrolment only]]-Tableau1[[#This Row],[RSF Only]]</f>
        <v>626.44179017243073</v>
      </c>
      <c r="V67" s="21">
        <f>Tableau1[[#This Row],[ If target budget is 100K$]]</f>
        <v>1288.9152864892187</v>
      </c>
      <c r="W67" s="21">
        <f>Tableau1[[#This Row],[Enrolment only]]</f>
        <v>1602.136181575434</v>
      </c>
      <c r="X67" s="21">
        <f>Tableau1[[#This Row],[RSF Only]]</f>
        <v>975.69439140300324</v>
      </c>
      <c r="Z67" s="20" t="str">
        <f t="shared" si="4"/>
        <v>Nipissing University</v>
      </c>
    </row>
    <row r="68" spans="1:26" hidden="1" x14ac:dyDescent="0.35">
      <c r="A68" t="s">
        <v>79</v>
      </c>
      <c r="B68" s="1">
        <v>2056.936769726447</v>
      </c>
      <c r="C68" s="8"/>
      <c r="H68" s="6">
        <f t="shared" si="2"/>
        <v>0</v>
      </c>
      <c r="I68" s="9">
        <f>H68/H$136</f>
        <v>0</v>
      </c>
      <c r="J68" s="9">
        <f t="shared" si="3"/>
        <v>0</v>
      </c>
      <c r="K68" s="23">
        <f>J68*K$136</f>
        <v>0</v>
      </c>
      <c r="L68" s="11">
        <f>J68*L$136</f>
        <v>0</v>
      </c>
      <c r="M68" s="10">
        <f>J68*M$136</f>
        <v>0</v>
      </c>
      <c r="N68" s="18">
        <f t="shared" ref="N68:N98" si="7">I68*100000</f>
        <v>0</v>
      </c>
      <c r="O68" s="18">
        <f t="shared" ref="O68:O98" si="8">C68*100000</f>
        <v>0</v>
      </c>
      <c r="R68" s="19">
        <f>Tableau1[[#This Row],[ If target budget is 100K$]]-Tableau1[[#This Row],[Enrolment only]]</f>
        <v>0</v>
      </c>
      <c r="S68" s="19">
        <f>Tableau1[[#This Row],[ If target budget is 100K$]]-Tableau1[[#This Row],[RSF Only]]</f>
        <v>0</v>
      </c>
      <c r="T68" s="19">
        <f>Tableau1[[#This Row],[Enrolment only]]-Tableau1[[#This Row],[RSF Only]]</f>
        <v>0</v>
      </c>
      <c r="V68" s="21">
        <f>Tableau1[[#This Row],[ If target budget is 100K$]]</f>
        <v>0</v>
      </c>
      <c r="W68" s="21">
        <f>Tableau1[[#This Row],[Enrolment only]]</f>
        <v>0</v>
      </c>
      <c r="X68" s="21">
        <f>Tableau1[[#This Row],[RSF Only]]</f>
        <v>0</v>
      </c>
      <c r="Z68" t="str">
        <f t="shared" si="4"/>
        <v>North Island College</v>
      </c>
    </row>
    <row r="69" spans="1:26" hidden="1" x14ac:dyDescent="0.35">
      <c r="A69" t="s">
        <v>80</v>
      </c>
      <c r="B69" s="1">
        <v>61947.979099924771</v>
      </c>
      <c r="C69" s="8"/>
      <c r="H69" s="6">
        <f t="shared" ref="H69:H131" si="9">D69+E69+(F69/4)+(G69/4)</f>
        <v>0</v>
      </c>
      <c r="I69" s="9">
        <f>H69/H$136</f>
        <v>0</v>
      </c>
      <c r="J69" s="9">
        <f t="shared" ref="J69:J131" si="10">(C69+I69)/2</f>
        <v>0</v>
      </c>
      <c r="K69" s="23">
        <f>J69*K$136</f>
        <v>0</v>
      </c>
      <c r="L69" s="11">
        <f>J69*L$136</f>
        <v>0</v>
      </c>
      <c r="M69" s="10">
        <f>J69*M$136</f>
        <v>0</v>
      </c>
      <c r="N69" s="18">
        <f t="shared" si="7"/>
        <v>0</v>
      </c>
      <c r="O69" s="18">
        <f t="shared" si="8"/>
        <v>0</v>
      </c>
      <c r="R69" s="19">
        <f>Tableau1[[#This Row],[ If target budget is 100K$]]-Tableau1[[#This Row],[Enrolment only]]</f>
        <v>0</v>
      </c>
      <c r="S69" s="19">
        <f>Tableau1[[#This Row],[ If target budget is 100K$]]-Tableau1[[#This Row],[RSF Only]]</f>
        <v>0</v>
      </c>
      <c r="T69" s="19">
        <f>Tableau1[[#This Row],[Enrolment only]]-Tableau1[[#This Row],[RSF Only]]</f>
        <v>0</v>
      </c>
      <c r="V69" s="21">
        <f>Tableau1[[#This Row],[ If target budget is 100K$]]</f>
        <v>0</v>
      </c>
      <c r="W69" s="21">
        <f>Tableau1[[#This Row],[Enrolment only]]</f>
        <v>0</v>
      </c>
      <c r="X69" s="21">
        <f>Tableau1[[#This Row],[RSF Only]]</f>
        <v>0</v>
      </c>
      <c r="Z69" t="str">
        <f t="shared" ref="Z69:Z124" si="11">A69</f>
        <v>Northern Alberta Institute of Technology</v>
      </c>
    </row>
    <row r="70" spans="1:26" hidden="1" x14ac:dyDescent="0.35">
      <c r="A70" t="s">
        <v>81</v>
      </c>
      <c r="B70" s="1">
        <v>8154.5848964257211</v>
      </c>
      <c r="C70" s="8"/>
      <c r="H70" s="6">
        <f t="shared" si="9"/>
        <v>0</v>
      </c>
      <c r="I70" s="9">
        <f>H70/H$136</f>
        <v>0</v>
      </c>
      <c r="J70" s="9">
        <f t="shared" si="10"/>
        <v>0</v>
      </c>
      <c r="K70" s="23">
        <f>J70*K$136</f>
        <v>0</v>
      </c>
      <c r="L70" s="11">
        <f>J70*L$136</f>
        <v>0</v>
      </c>
      <c r="M70" s="10">
        <f>J70*M$136</f>
        <v>0</v>
      </c>
      <c r="N70" s="18">
        <f t="shared" si="7"/>
        <v>0</v>
      </c>
      <c r="O70" s="18">
        <f t="shared" si="8"/>
        <v>0</v>
      </c>
      <c r="R70" s="19">
        <f>Tableau1[[#This Row],[ If target budget is 100K$]]-Tableau1[[#This Row],[Enrolment only]]</f>
        <v>0</v>
      </c>
      <c r="S70" s="19">
        <f>Tableau1[[#This Row],[ If target budget is 100K$]]-Tableau1[[#This Row],[RSF Only]]</f>
        <v>0</v>
      </c>
      <c r="T70" s="19">
        <f>Tableau1[[#This Row],[Enrolment only]]-Tableau1[[#This Row],[RSF Only]]</f>
        <v>0</v>
      </c>
      <c r="V70" s="21">
        <f>Tableau1[[#This Row],[ If target budget is 100K$]]</f>
        <v>0</v>
      </c>
      <c r="W70" s="21">
        <f>Tableau1[[#This Row],[Enrolment only]]</f>
        <v>0</v>
      </c>
      <c r="X70" s="21">
        <f>Tableau1[[#This Row],[RSF Only]]</f>
        <v>0</v>
      </c>
      <c r="Z70" t="str">
        <f t="shared" si="11"/>
        <v>Nova Scotia Community College</v>
      </c>
    </row>
    <row r="71" spans="1:26" x14ac:dyDescent="0.35">
      <c r="A71" s="2" t="s">
        <v>82</v>
      </c>
      <c r="B71" s="1">
        <v>107194.49817675426</v>
      </c>
      <c r="C71" s="8">
        <f>B71/B$136</f>
        <v>2.1354873799970769E-3</v>
      </c>
      <c r="D71" s="7">
        <v>630</v>
      </c>
      <c r="E71" s="7">
        <v>60</v>
      </c>
      <c r="F71" s="7">
        <v>110</v>
      </c>
      <c r="G71" s="7">
        <v>20</v>
      </c>
      <c r="H71" s="6">
        <f t="shared" si="9"/>
        <v>722.5</v>
      </c>
      <c r="I71" s="9">
        <f>H71/H$136</f>
        <v>2.6610192900879334E-3</v>
      </c>
      <c r="J71" s="9">
        <f t="shared" si="10"/>
        <v>2.3982533350425054E-3</v>
      </c>
      <c r="K71" s="23">
        <f>J71*K$136</f>
        <v>239.82533350425055</v>
      </c>
      <c r="L71" s="11">
        <f>J71*L$136</f>
        <v>119.91266675212528</v>
      </c>
      <c r="M71" s="12">
        <f>J71*M$136</f>
        <v>59.956333376062638</v>
      </c>
      <c r="N71" s="18">
        <f t="shared" si="7"/>
        <v>266.10192900879332</v>
      </c>
      <c r="O71" s="18">
        <f t="shared" si="8"/>
        <v>213.5487379997077</v>
      </c>
      <c r="R71" s="19">
        <f>Tableau1[[#This Row],[ If target budget is 100K$]]-Tableau1[[#This Row],[Enrolment only]]</f>
        <v>-26.276595504542769</v>
      </c>
      <c r="S71" s="19">
        <f>Tableau1[[#This Row],[ If target budget is 100K$]]-Tableau1[[#This Row],[RSF Only]]</f>
        <v>26.276595504542854</v>
      </c>
      <c r="T71" s="19">
        <f>Tableau1[[#This Row],[Enrolment only]]-Tableau1[[#This Row],[RSF Only]]</f>
        <v>52.553191009085623</v>
      </c>
      <c r="V71" s="21">
        <f>Tableau1[[#This Row],[ If target budget is 100K$]]</f>
        <v>239.82533350425055</v>
      </c>
      <c r="W71" s="21">
        <f>Tableau1[[#This Row],[Enrolment only]]</f>
        <v>266.10192900879332</v>
      </c>
      <c r="X71" s="21">
        <f>Tableau1[[#This Row],[RSF Only]]</f>
        <v>213.5487379997077</v>
      </c>
      <c r="Z71" s="20" t="str">
        <f t="shared" si="11"/>
        <v>NSCAD University</v>
      </c>
    </row>
    <row r="72" spans="1:26" hidden="1" x14ac:dyDescent="0.35">
      <c r="A72" t="s">
        <v>83</v>
      </c>
      <c r="B72" s="1">
        <v>56918.978589450722</v>
      </c>
      <c r="C72" s="8"/>
      <c r="H72" s="6">
        <f t="shared" si="9"/>
        <v>0</v>
      </c>
      <c r="I72" s="9">
        <f>H72/H$136</f>
        <v>0</v>
      </c>
      <c r="J72" s="9">
        <f t="shared" si="10"/>
        <v>0</v>
      </c>
      <c r="K72" s="23">
        <f>J72*K$136</f>
        <v>0</v>
      </c>
      <c r="L72" s="11">
        <f>J72*L$136</f>
        <v>0</v>
      </c>
      <c r="M72" s="10">
        <f>J72*M$136</f>
        <v>0</v>
      </c>
      <c r="N72" s="18">
        <f t="shared" si="7"/>
        <v>0</v>
      </c>
      <c r="O72" s="18">
        <f t="shared" si="8"/>
        <v>0</v>
      </c>
      <c r="R72" s="19">
        <f>Tableau1[[#This Row],[ If target budget is 100K$]]-Tableau1[[#This Row],[Enrolment only]]</f>
        <v>0</v>
      </c>
      <c r="S72" s="19">
        <f>Tableau1[[#This Row],[ If target budget is 100K$]]-Tableau1[[#This Row],[RSF Only]]</f>
        <v>0</v>
      </c>
      <c r="T72" s="19">
        <f>Tableau1[[#This Row],[Enrolment only]]-Tableau1[[#This Row],[RSF Only]]</f>
        <v>0</v>
      </c>
      <c r="V72" s="21">
        <f>Tableau1[[#This Row],[ If target budget is 100K$]]</f>
        <v>0</v>
      </c>
      <c r="W72" s="21">
        <f>Tableau1[[#This Row],[Enrolment only]]</f>
        <v>0</v>
      </c>
      <c r="X72" s="21">
        <f>Tableau1[[#This Row],[RSF Only]]</f>
        <v>0</v>
      </c>
      <c r="Z72" t="str">
        <f t="shared" si="11"/>
        <v>Nunavut Arctic College</v>
      </c>
    </row>
    <row r="73" spans="1:26" x14ac:dyDescent="0.35">
      <c r="A73" s="2" t="s">
        <v>84</v>
      </c>
      <c r="B73" s="1">
        <v>346401.25224543182</v>
      </c>
      <c r="C73" s="8">
        <f>B73/B$136</f>
        <v>6.9008719212952999E-3</v>
      </c>
      <c r="D73" s="6">
        <v>4100</v>
      </c>
      <c r="E73" s="6">
        <v>300</v>
      </c>
      <c r="F73" s="6">
        <v>500</v>
      </c>
      <c r="G73" s="6">
        <v>90</v>
      </c>
      <c r="H73" s="6">
        <f t="shared" si="9"/>
        <v>4547.5</v>
      </c>
      <c r="I73" s="9">
        <f>H73/H$136</f>
        <v>1.6748768472906402E-2</v>
      </c>
      <c r="J73" s="9">
        <f t="shared" si="10"/>
        <v>1.1824820197100851E-2</v>
      </c>
      <c r="K73" s="23">
        <f>J73*K$136</f>
        <v>1182.4820197100851</v>
      </c>
      <c r="L73" s="11">
        <f>J73*L$136</f>
        <v>591.24100985504253</v>
      </c>
      <c r="M73" s="14">
        <f>J73*M$136</f>
        <v>295.62050492752127</v>
      </c>
      <c r="N73" s="18">
        <f t="shared" si="7"/>
        <v>1674.8768472906402</v>
      </c>
      <c r="O73" s="18">
        <f t="shared" si="8"/>
        <v>690.08719212952997</v>
      </c>
      <c r="R73" s="19">
        <f>Tableau1[[#This Row],[ If target budget is 100K$]]-Tableau1[[#This Row],[Enrolment only]]</f>
        <v>-492.3948275805551</v>
      </c>
      <c r="S73" s="19">
        <f>Tableau1[[#This Row],[ If target budget is 100K$]]-Tableau1[[#This Row],[RSF Only]]</f>
        <v>492.3948275805551</v>
      </c>
      <c r="T73" s="19">
        <f>Tableau1[[#This Row],[Enrolment only]]-Tableau1[[#This Row],[RSF Only]]</f>
        <v>984.7896551611102</v>
      </c>
      <c r="V73" s="21">
        <f>Tableau1[[#This Row],[ If target budget is 100K$]]</f>
        <v>1182.4820197100851</v>
      </c>
      <c r="W73" s="21">
        <f>Tableau1[[#This Row],[Enrolment only]]</f>
        <v>1674.8768472906402</v>
      </c>
      <c r="X73" s="21">
        <f>Tableau1[[#This Row],[RSF Only]]</f>
        <v>690.08719212952997</v>
      </c>
      <c r="Z73" s="20" t="str">
        <f t="shared" si="11"/>
        <v>Ontario College of Art and Design University (OCAD University)</v>
      </c>
    </row>
    <row r="74" spans="1:26" hidden="1" x14ac:dyDescent="0.35">
      <c r="A74" t="s">
        <v>85</v>
      </c>
      <c r="B74" s="1">
        <v>5912108.8770812601</v>
      </c>
      <c r="C74" s="8"/>
      <c r="H74" s="6">
        <f t="shared" si="9"/>
        <v>0</v>
      </c>
      <c r="I74" s="9">
        <f>H74/H$136</f>
        <v>0</v>
      </c>
      <c r="J74" s="9">
        <f t="shared" si="10"/>
        <v>0</v>
      </c>
      <c r="K74" s="23">
        <f>J74*K$136</f>
        <v>0</v>
      </c>
      <c r="L74" s="11">
        <f>J74*L$136</f>
        <v>0</v>
      </c>
      <c r="M74" s="14">
        <f>J74*M$136</f>
        <v>0</v>
      </c>
      <c r="N74" s="18">
        <f t="shared" si="7"/>
        <v>0</v>
      </c>
      <c r="O74" s="18">
        <f t="shared" si="8"/>
        <v>0</v>
      </c>
      <c r="R74" s="19">
        <f>Tableau1[[#This Row],[ If target budget is 100K$]]-Tableau1[[#This Row],[Enrolment only]]</f>
        <v>0</v>
      </c>
      <c r="S74" s="19">
        <f>Tableau1[[#This Row],[ If target budget is 100K$]]-Tableau1[[#This Row],[RSF Only]]</f>
        <v>0</v>
      </c>
      <c r="T74" s="19">
        <f>Tableau1[[#This Row],[Enrolment only]]-Tableau1[[#This Row],[RSF Only]]</f>
        <v>0</v>
      </c>
      <c r="V74" s="21">
        <f>Tableau1[[#This Row],[ If target budget is 100K$]]</f>
        <v>0</v>
      </c>
      <c r="W74" s="21">
        <f>Tableau1[[#This Row],[Enrolment only]]</f>
        <v>0</v>
      </c>
      <c r="X74" s="21">
        <f>Tableau1[[#This Row],[RSF Only]]</f>
        <v>0</v>
      </c>
      <c r="Z74" t="str">
        <f t="shared" si="11"/>
        <v>Polytechnique Montréal</v>
      </c>
    </row>
    <row r="75" spans="1:26" hidden="1" x14ac:dyDescent="0.35">
      <c r="A75" t="s">
        <v>86</v>
      </c>
      <c r="B75" s="1">
        <v>11510697.331386823</v>
      </c>
      <c r="C75" s="8"/>
      <c r="H75" s="6">
        <f t="shared" si="9"/>
        <v>0</v>
      </c>
      <c r="I75" s="9">
        <f>H75/H$136</f>
        <v>0</v>
      </c>
      <c r="J75" s="9">
        <f t="shared" si="10"/>
        <v>0</v>
      </c>
      <c r="K75" s="23">
        <f>J75*K$136</f>
        <v>0</v>
      </c>
      <c r="L75" s="11">
        <f>J75*L$136</f>
        <v>0</v>
      </c>
      <c r="M75" s="14">
        <f>J75*M$136</f>
        <v>0</v>
      </c>
      <c r="N75" s="18">
        <f t="shared" si="7"/>
        <v>0</v>
      </c>
      <c r="O75" s="18">
        <f t="shared" si="8"/>
        <v>0</v>
      </c>
      <c r="R75" s="19">
        <f>Tableau1[[#This Row],[ If target budget is 100K$]]-Tableau1[[#This Row],[Enrolment only]]</f>
        <v>0</v>
      </c>
      <c r="S75" s="19">
        <f>Tableau1[[#This Row],[ If target budget is 100K$]]-Tableau1[[#This Row],[RSF Only]]</f>
        <v>0</v>
      </c>
      <c r="T75" s="19">
        <f>Tableau1[[#This Row],[Enrolment only]]-Tableau1[[#This Row],[RSF Only]]</f>
        <v>0</v>
      </c>
      <c r="V75" s="21">
        <f>Tableau1[[#This Row],[ If target budget is 100K$]]</f>
        <v>0</v>
      </c>
      <c r="W75" s="21">
        <f>Tableau1[[#This Row],[Enrolment only]]</f>
        <v>0</v>
      </c>
      <c r="X75" s="21">
        <f>Tableau1[[#This Row],[RSF Only]]</f>
        <v>0</v>
      </c>
      <c r="Z75" t="str">
        <f t="shared" si="11"/>
        <v>Queen's University</v>
      </c>
    </row>
    <row r="76" spans="1:26" hidden="1" x14ac:dyDescent="0.35">
      <c r="A76" t="s">
        <v>87</v>
      </c>
      <c r="B76" s="1">
        <v>39926.162173424891</v>
      </c>
      <c r="C76" s="8"/>
      <c r="H76" s="6">
        <f t="shared" si="9"/>
        <v>0</v>
      </c>
      <c r="I76" s="9">
        <f>H76/H$136</f>
        <v>0</v>
      </c>
      <c r="J76" s="9">
        <f t="shared" si="10"/>
        <v>0</v>
      </c>
      <c r="K76" s="23">
        <f>J76*K$136</f>
        <v>0</v>
      </c>
      <c r="L76" s="11">
        <f>J76*L$136</f>
        <v>0</v>
      </c>
      <c r="M76" s="14">
        <f>J76*M$136</f>
        <v>0</v>
      </c>
      <c r="N76" s="18">
        <f t="shared" si="7"/>
        <v>0</v>
      </c>
      <c r="O76" s="18">
        <f t="shared" si="8"/>
        <v>0</v>
      </c>
      <c r="R76" s="19">
        <f>Tableau1[[#This Row],[ If target budget is 100K$]]-Tableau1[[#This Row],[Enrolment only]]</f>
        <v>0</v>
      </c>
      <c r="S76" s="19">
        <f>Tableau1[[#This Row],[ If target budget is 100K$]]-Tableau1[[#This Row],[RSF Only]]</f>
        <v>0</v>
      </c>
      <c r="T76" s="19">
        <f>Tableau1[[#This Row],[Enrolment only]]-Tableau1[[#This Row],[RSF Only]]</f>
        <v>0</v>
      </c>
      <c r="V76" s="21">
        <f>Tableau1[[#This Row],[ If target budget is 100K$]]</f>
        <v>0</v>
      </c>
      <c r="W76" s="21">
        <f>Tableau1[[#This Row],[Enrolment only]]</f>
        <v>0</v>
      </c>
      <c r="X76" s="21">
        <f>Tableau1[[#This Row],[RSF Only]]</f>
        <v>0</v>
      </c>
      <c r="Z76" t="str">
        <f t="shared" si="11"/>
        <v>Red Deer College</v>
      </c>
    </row>
    <row r="77" spans="1:26" hidden="1" x14ac:dyDescent="0.35">
      <c r="A77" t="s">
        <v>88</v>
      </c>
      <c r="B77" s="1">
        <v>36781.387706822708</v>
      </c>
      <c r="C77" s="8"/>
      <c r="H77" s="6">
        <f t="shared" si="9"/>
        <v>0</v>
      </c>
      <c r="I77" s="9">
        <f>H77/H$136</f>
        <v>0</v>
      </c>
      <c r="J77" s="9">
        <f t="shared" si="10"/>
        <v>0</v>
      </c>
      <c r="K77" s="23">
        <f>J77*K$136</f>
        <v>0</v>
      </c>
      <c r="L77" s="11">
        <f>J77*L$136</f>
        <v>0</v>
      </c>
      <c r="M77" s="14">
        <f>J77*M$136</f>
        <v>0</v>
      </c>
      <c r="N77" s="18">
        <f t="shared" si="7"/>
        <v>0</v>
      </c>
      <c r="O77" s="18">
        <f t="shared" si="8"/>
        <v>0</v>
      </c>
      <c r="R77" s="19">
        <f>Tableau1[[#This Row],[ If target budget is 100K$]]-Tableau1[[#This Row],[Enrolment only]]</f>
        <v>0</v>
      </c>
      <c r="S77" s="19">
        <f>Tableau1[[#This Row],[ If target budget is 100K$]]-Tableau1[[#This Row],[RSF Only]]</f>
        <v>0</v>
      </c>
      <c r="T77" s="19">
        <f>Tableau1[[#This Row],[Enrolment only]]-Tableau1[[#This Row],[RSF Only]]</f>
        <v>0</v>
      </c>
      <c r="V77" s="21">
        <f>Tableau1[[#This Row],[ If target budget is 100K$]]</f>
        <v>0</v>
      </c>
      <c r="W77" s="21">
        <f>Tableau1[[#This Row],[Enrolment only]]</f>
        <v>0</v>
      </c>
      <c r="X77" s="21">
        <f>Tableau1[[#This Row],[RSF Only]]</f>
        <v>0</v>
      </c>
      <c r="Z77" t="str">
        <f t="shared" si="11"/>
        <v>Redeemer University College</v>
      </c>
    </row>
    <row r="78" spans="1:26" x14ac:dyDescent="0.35">
      <c r="A78" s="2" t="s">
        <v>89</v>
      </c>
      <c r="B78" s="1">
        <v>261561.90568953098</v>
      </c>
      <c r="C78" s="8">
        <f>B78/B$136</f>
        <v>5.2107352353752273E-3</v>
      </c>
      <c r="D78" s="7">
        <v>710</v>
      </c>
      <c r="E78" s="7">
        <v>2780</v>
      </c>
      <c r="F78" s="7">
        <v>0</v>
      </c>
      <c r="G78" s="7">
        <v>0</v>
      </c>
      <c r="H78" s="6">
        <f t="shared" si="9"/>
        <v>3490</v>
      </c>
      <c r="I78" s="9">
        <f>H78/H$136</f>
        <v>1.2853920169421298E-2</v>
      </c>
      <c r="J78" s="9">
        <f t="shared" si="10"/>
        <v>9.0323277023982625E-3</v>
      </c>
      <c r="K78" s="23">
        <f>J78*K$136</f>
        <v>903.23277023982621</v>
      </c>
      <c r="L78" s="11">
        <f>J78*L$136</f>
        <v>451.6163851199131</v>
      </c>
      <c r="M78" s="14">
        <f>J78*M$136</f>
        <v>225.80819255995655</v>
      </c>
      <c r="N78" s="18">
        <f t="shared" si="7"/>
        <v>1285.3920169421299</v>
      </c>
      <c r="O78" s="18">
        <f t="shared" si="8"/>
        <v>521.07352353752276</v>
      </c>
      <c r="R78" s="19">
        <f>Tableau1[[#This Row],[ If target budget is 100K$]]-Tableau1[[#This Row],[Enrolment only]]</f>
        <v>-382.15924670230368</v>
      </c>
      <c r="S78" s="19">
        <f>Tableau1[[#This Row],[ If target budget is 100K$]]-Tableau1[[#This Row],[RSF Only]]</f>
        <v>382.15924670230345</v>
      </c>
      <c r="T78" s="19">
        <f>Tableau1[[#This Row],[Enrolment only]]-Tableau1[[#This Row],[RSF Only]]</f>
        <v>764.31849340460712</v>
      </c>
      <c r="V78" s="21">
        <f>Tableau1[[#This Row],[ If target budget is 100K$]]</f>
        <v>903.23277023982621</v>
      </c>
      <c r="W78" s="21">
        <f>Tableau1[[#This Row],[Enrolment only]]</f>
        <v>1285.3920169421299</v>
      </c>
      <c r="X78" s="21">
        <f>Tableau1[[#This Row],[RSF Only]]</f>
        <v>521.07352353752276</v>
      </c>
      <c r="Z78" s="20" t="str">
        <f t="shared" si="11"/>
        <v>Royal Roads University</v>
      </c>
    </row>
    <row r="79" spans="1:26" hidden="1" x14ac:dyDescent="0.35">
      <c r="A79" t="s">
        <v>90</v>
      </c>
      <c r="B79" s="1">
        <v>5482906.0100793876</v>
      </c>
      <c r="C79" s="8"/>
      <c r="H79" s="6">
        <f t="shared" si="9"/>
        <v>0</v>
      </c>
      <c r="I79" s="9">
        <f>H79/H$136</f>
        <v>0</v>
      </c>
      <c r="J79" s="9">
        <f t="shared" si="10"/>
        <v>0</v>
      </c>
      <c r="K79" s="23">
        <f>J79*K$136</f>
        <v>0</v>
      </c>
      <c r="L79" s="11">
        <f>J79*L$136</f>
        <v>0</v>
      </c>
      <c r="M79" s="10">
        <f>J79*M$136</f>
        <v>0</v>
      </c>
      <c r="N79" s="18">
        <f t="shared" si="7"/>
        <v>0</v>
      </c>
      <c r="O79" s="18">
        <f t="shared" si="8"/>
        <v>0</v>
      </c>
      <c r="R79" s="19">
        <f>Tableau1[[#This Row],[ If target budget is 100K$]]-Tableau1[[#This Row],[Enrolment only]]</f>
        <v>0</v>
      </c>
      <c r="S79" s="19">
        <f>Tableau1[[#This Row],[ If target budget is 100K$]]-Tableau1[[#This Row],[RSF Only]]</f>
        <v>0</v>
      </c>
      <c r="T79" s="19">
        <f>Tableau1[[#This Row],[Enrolment only]]-Tableau1[[#This Row],[RSF Only]]</f>
        <v>0</v>
      </c>
      <c r="V79" s="21">
        <f>Tableau1[[#This Row],[ If target budget is 100K$]]</f>
        <v>0</v>
      </c>
      <c r="W79" s="21">
        <f>Tableau1[[#This Row],[Enrolment only]]</f>
        <v>0</v>
      </c>
      <c r="X79" s="21">
        <f>Tableau1[[#This Row],[RSF Only]]</f>
        <v>0</v>
      </c>
      <c r="Z79" t="str">
        <f t="shared" si="11"/>
        <v>Ryerson University</v>
      </c>
    </row>
    <row r="80" spans="1:26" x14ac:dyDescent="0.35">
      <c r="A80" s="2" t="s">
        <v>91</v>
      </c>
      <c r="B80" s="1">
        <v>1311968.6406066054</v>
      </c>
      <c r="C80" s="8">
        <f>B80/B$136</f>
        <v>2.6136532402508034E-2</v>
      </c>
      <c r="D80" s="6">
        <v>5400</v>
      </c>
      <c r="E80" s="6">
        <v>630</v>
      </c>
      <c r="F80" s="6">
        <v>520</v>
      </c>
      <c r="G80" s="6">
        <v>140</v>
      </c>
      <c r="H80" s="6">
        <f t="shared" si="9"/>
        <v>6195</v>
      </c>
      <c r="I80" s="9">
        <f>H80/H$136</f>
        <v>2.2816629068643249E-2</v>
      </c>
      <c r="J80" s="9">
        <f t="shared" si="10"/>
        <v>2.447658073557564E-2</v>
      </c>
      <c r="K80" s="23">
        <f>J80*K$136</f>
        <v>2447.658073557564</v>
      </c>
      <c r="L80" s="11">
        <f>J80*L$136</f>
        <v>1223.829036778782</v>
      </c>
      <c r="M80" s="10">
        <f>J80*M$136</f>
        <v>611.91451838939099</v>
      </c>
      <c r="N80" s="18">
        <f t="shared" si="7"/>
        <v>2281.6629068643247</v>
      </c>
      <c r="O80" s="18">
        <f t="shared" si="8"/>
        <v>2613.6532402508033</v>
      </c>
      <c r="R80" s="19">
        <f>Tableau1[[#This Row],[ If target budget is 100K$]]-Tableau1[[#This Row],[Enrolment only]]</f>
        <v>165.9951666932393</v>
      </c>
      <c r="S80" s="19">
        <f>Tableau1[[#This Row],[ If target budget is 100K$]]-Tableau1[[#This Row],[RSF Only]]</f>
        <v>-165.9951666932393</v>
      </c>
      <c r="T80" s="19">
        <f>Tableau1[[#This Row],[Enrolment only]]-Tableau1[[#This Row],[RSF Only]]</f>
        <v>-331.9903333864786</v>
      </c>
      <c r="V80" s="21">
        <f>Tableau1[[#This Row],[ If target budget is 100K$]]</f>
        <v>2447.658073557564</v>
      </c>
      <c r="W80" s="21">
        <f>Tableau1[[#This Row],[Enrolment only]]</f>
        <v>2281.6629068643247</v>
      </c>
      <c r="X80" s="21">
        <f>Tableau1[[#This Row],[RSF Only]]</f>
        <v>2613.6532402508033</v>
      </c>
      <c r="Z80" s="20" t="str">
        <f t="shared" si="11"/>
        <v>Saint Mary's University</v>
      </c>
    </row>
    <row r="81" spans="1:26" hidden="1" x14ac:dyDescent="0.35">
      <c r="A81" t="s">
        <v>92</v>
      </c>
      <c r="B81" s="1">
        <v>9910.4772759473053</v>
      </c>
      <c r="C81" s="8"/>
      <c r="H81" s="6">
        <f t="shared" si="9"/>
        <v>0</v>
      </c>
      <c r="I81" s="9">
        <f>H81/H$136</f>
        <v>0</v>
      </c>
      <c r="J81" s="9">
        <f t="shared" si="10"/>
        <v>0</v>
      </c>
      <c r="K81" s="23">
        <f>J81*K$136</f>
        <v>0</v>
      </c>
      <c r="L81" s="11">
        <f>J81*L$136</f>
        <v>0</v>
      </c>
      <c r="M81" s="10">
        <f>J81*M$136</f>
        <v>0</v>
      </c>
      <c r="N81" s="18">
        <f t="shared" si="7"/>
        <v>0</v>
      </c>
      <c r="O81" s="18">
        <f t="shared" si="8"/>
        <v>0</v>
      </c>
      <c r="R81" s="19">
        <f>Tableau1[[#This Row],[ If target budget is 100K$]]-Tableau1[[#This Row],[Enrolment only]]</f>
        <v>0</v>
      </c>
      <c r="S81" s="19">
        <f>Tableau1[[#This Row],[ If target budget is 100K$]]-Tableau1[[#This Row],[RSF Only]]</f>
        <v>0</v>
      </c>
      <c r="T81" s="19">
        <f>Tableau1[[#This Row],[Enrolment only]]-Tableau1[[#This Row],[RSF Only]]</f>
        <v>0</v>
      </c>
      <c r="V81" s="21">
        <f>Tableau1[[#This Row],[ If target budget is 100K$]]</f>
        <v>0</v>
      </c>
      <c r="W81" s="21">
        <f>Tableau1[[#This Row],[Enrolment only]]</f>
        <v>0</v>
      </c>
      <c r="X81" s="21">
        <f>Tableau1[[#This Row],[RSF Only]]</f>
        <v>0</v>
      </c>
      <c r="Z81" t="str">
        <f t="shared" si="11"/>
        <v>Selkirk College</v>
      </c>
    </row>
    <row r="82" spans="1:26" hidden="1" x14ac:dyDescent="0.35">
      <c r="A82" t="s">
        <v>93</v>
      </c>
      <c r="B82" s="1">
        <v>11127.848017213979</v>
      </c>
      <c r="C82" s="8"/>
      <c r="H82" s="6">
        <f t="shared" si="9"/>
        <v>0</v>
      </c>
      <c r="I82" s="9">
        <f>H82/H$136</f>
        <v>0</v>
      </c>
      <c r="J82" s="9">
        <f t="shared" si="10"/>
        <v>0</v>
      </c>
      <c r="K82" s="23">
        <f>J82*K$136</f>
        <v>0</v>
      </c>
      <c r="L82" s="11">
        <f>J82*L$136</f>
        <v>0</v>
      </c>
      <c r="M82" s="10">
        <f>J82*M$136</f>
        <v>0</v>
      </c>
      <c r="N82" s="18">
        <f t="shared" si="7"/>
        <v>0</v>
      </c>
      <c r="O82" s="18">
        <f t="shared" si="8"/>
        <v>0</v>
      </c>
      <c r="R82" s="19">
        <f>Tableau1[[#This Row],[ If target budget is 100K$]]-Tableau1[[#This Row],[Enrolment only]]</f>
        <v>0</v>
      </c>
      <c r="S82" s="19">
        <f>Tableau1[[#This Row],[ If target budget is 100K$]]-Tableau1[[#This Row],[RSF Only]]</f>
        <v>0</v>
      </c>
      <c r="T82" s="19">
        <f>Tableau1[[#This Row],[Enrolment only]]-Tableau1[[#This Row],[RSF Only]]</f>
        <v>0</v>
      </c>
      <c r="V82" s="21">
        <f>Tableau1[[#This Row],[ If target budget is 100K$]]</f>
        <v>0</v>
      </c>
      <c r="W82" s="21">
        <f>Tableau1[[#This Row],[Enrolment only]]</f>
        <v>0</v>
      </c>
      <c r="X82" s="21">
        <f>Tableau1[[#This Row],[RSF Only]]</f>
        <v>0</v>
      </c>
      <c r="Z82" t="str">
        <f t="shared" si="11"/>
        <v>Seneca College of Applied Arts and Technology</v>
      </c>
    </row>
    <row r="83" spans="1:26" hidden="1" x14ac:dyDescent="0.35">
      <c r="A83" t="s">
        <v>94</v>
      </c>
      <c r="B83" s="1">
        <v>19414.364718111952</v>
      </c>
      <c r="C83" s="8"/>
      <c r="H83" s="6">
        <f t="shared" si="9"/>
        <v>0</v>
      </c>
      <c r="I83" s="9">
        <f>H83/H$136</f>
        <v>0</v>
      </c>
      <c r="J83" s="9">
        <f t="shared" si="10"/>
        <v>0</v>
      </c>
      <c r="K83" s="23">
        <f>J83*K$136</f>
        <v>0</v>
      </c>
      <c r="L83" s="11">
        <f>J83*L$136</f>
        <v>0</v>
      </c>
      <c r="M83" s="10">
        <f>J83*M$136</f>
        <v>0</v>
      </c>
      <c r="N83" s="18">
        <f t="shared" si="7"/>
        <v>0</v>
      </c>
      <c r="O83" s="18">
        <f t="shared" si="8"/>
        <v>0</v>
      </c>
      <c r="R83" s="19">
        <f>Tableau1[[#This Row],[ If target budget is 100K$]]-Tableau1[[#This Row],[Enrolment only]]</f>
        <v>0</v>
      </c>
      <c r="S83" s="19">
        <f>Tableau1[[#This Row],[ If target budget is 100K$]]-Tableau1[[#This Row],[RSF Only]]</f>
        <v>0</v>
      </c>
      <c r="T83" s="19">
        <f>Tableau1[[#This Row],[Enrolment only]]-Tableau1[[#This Row],[RSF Only]]</f>
        <v>0</v>
      </c>
      <c r="V83" s="21">
        <f>Tableau1[[#This Row],[ If target budget is 100K$]]</f>
        <v>0</v>
      </c>
      <c r="W83" s="21">
        <f>Tableau1[[#This Row],[Enrolment only]]</f>
        <v>0</v>
      </c>
      <c r="X83" s="21">
        <f>Tableau1[[#This Row],[RSF Only]]</f>
        <v>0</v>
      </c>
      <c r="Z83" t="str">
        <f t="shared" si="11"/>
        <v>Sheridan College Institute of Technology and Advanced Learning</v>
      </c>
    </row>
    <row r="84" spans="1:26" hidden="1" x14ac:dyDescent="0.35">
      <c r="A84" t="s">
        <v>95</v>
      </c>
      <c r="B84" s="1">
        <v>10162022.10135914</v>
      </c>
      <c r="C84" s="8"/>
      <c r="H84" s="6">
        <f t="shared" si="9"/>
        <v>0</v>
      </c>
      <c r="I84" s="9">
        <f>H84/H$136</f>
        <v>0</v>
      </c>
      <c r="J84" s="9">
        <f t="shared" si="10"/>
        <v>0</v>
      </c>
      <c r="K84" s="23">
        <f>J84*K$136</f>
        <v>0</v>
      </c>
      <c r="L84" s="11">
        <f>J84*L$136</f>
        <v>0</v>
      </c>
      <c r="M84" s="10">
        <f>J84*M$136</f>
        <v>0</v>
      </c>
      <c r="N84" s="18">
        <f t="shared" si="7"/>
        <v>0</v>
      </c>
      <c r="O84" s="18">
        <f t="shared" si="8"/>
        <v>0</v>
      </c>
      <c r="R84" s="19">
        <f>Tableau1[[#This Row],[ If target budget is 100K$]]-Tableau1[[#This Row],[Enrolment only]]</f>
        <v>0</v>
      </c>
      <c r="S84" s="19">
        <f>Tableau1[[#This Row],[ If target budget is 100K$]]-Tableau1[[#This Row],[RSF Only]]</f>
        <v>0</v>
      </c>
      <c r="T84" s="19">
        <f>Tableau1[[#This Row],[Enrolment only]]-Tableau1[[#This Row],[RSF Only]]</f>
        <v>0</v>
      </c>
      <c r="V84" s="21">
        <f>Tableau1[[#This Row],[ If target budget is 100K$]]</f>
        <v>0</v>
      </c>
      <c r="W84" s="21">
        <f>Tableau1[[#This Row],[Enrolment only]]</f>
        <v>0</v>
      </c>
      <c r="X84" s="21">
        <f>Tableau1[[#This Row],[RSF Only]]</f>
        <v>0</v>
      </c>
      <c r="Z84" t="str">
        <f t="shared" si="11"/>
        <v>Simon Fraser University</v>
      </c>
    </row>
    <row r="85" spans="1:26" hidden="1" x14ac:dyDescent="0.35">
      <c r="A85" t="s">
        <v>96</v>
      </c>
      <c r="B85" s="1">
        <v>12262.461535675331</v>
      </c>
      <c r="C85" s="8"/>
      <c r="H85" s="6">
        <f t="shared" si="9"/>
        <v>0</v>
      </c>
      <c r="I85" s="9">
        <f>H85/H$136</f>
        <v>0</v>
      </c>
      <c r="J85" s="9">
        <f t="shared" si="10"/>
        <v>0</v>
      </c>
      <c r="K85" s="23">
        <f>J85*K$136</f>
        <v>0</v>
      </c>
      <c r="L85" s="11">
        <f>J85*L$136</f>
        <v>0</v>
      </c>
      <c r="M85" s="10">
        <f>J85*M$136</f>
        <v>0</v>
      </c>
      <c r="N85" s="18">
        <f t="shared" si="7"/>
        <v>0</v>
      </c>
      <c r="O85" s="18">
        <f t="shared" si="8"/>
        <v>0</v>
      </c>
      <c r="R85" s="19">
        <f>Tableau1[[#This Row],[ If target budget is 100K$]]-Tableau1[[#This Row],[Enrolment only]]</f>
        <v>0</v>
      </c>
      <c r="S85" s="19">
        <f>Tableau1[[#This Row],[ If target budget is 100K$]]-Tableau1[[#This Row],[RSF Only]]</f>
        <v>0</v>
      </c>
      <c r="T85" s="19">
        <f>Tableau1[[#This Row],[Enrolment only]]-Tableau1[[#This Row],[RSF Only]]</f>
        <v>0</v>
      </c>
      <c r="V85" s="21">
        <f>Tableau1[[#This Row],[ If target budget is 100K$]]</f>
        <v>0</v>
      </c>
      <c r="W85" s="21">
        <f>Tableau1[[#This Row],[Enrolment only]]</f>
        <v>0</v>
      </c>
      <c r="X85" s="21">
        <f>Tableau1[[#This Row],[RSF Only]]</f>
        <v>0</v>
      </c>
      <c r="Z85" t="str">
        <f t="shared" si="11"/>
        <v>Sir Sandford Fleming College of Applied Arts and Technology</v>
      </c>
    </row>
    <row r="86" spans="1:26" hidden="1" x14ac:dyDescent="0.35">
      <c r="A86" t="s">
        <v>97</v>
      </c>
      <c r="B86" s="1">
        <v>2109.7094915153471</v>
      </c>
      <c r="C86" s="8"/>
      <c r="H86" s="6">
        <f t="shared" si="9"/>
        <v>0</v>
      </c>
      <c r="I86" s="9">
        <f>H86/H$136</f>
        <v>0</v>
      </c>
      <c r="J86" s="9">
        <f t="shared" si="10"/>
        <v>0</v>
      </c>
      <c r="K86" s="23">
        <f>J86*K$136</f>
        <v>0</v>
      </c>
      <c r="L86" s="11">
        <f>J86*L$136</f>
        <v>0</v>
      </c>
      <c r="M86" s="10">
        <f>J86*M$136</f>
        <v>0</v>
      </c>
      <c r="N86" s="18">
        <f t="shared" si="7"/>
        <v>0</v>
      </c>
      <c r="O86" s="18">
        <f t="shared" si="8"/>
        <v>0</v>
      </c>
      <c r="R86" s="19">
        <f>Tableau1[[#This Row],[ If target budget is 100K$]]-Tableau1[[#This Row],[Enrolment only]]</f>
        <v>0</v>
      </c>
      <c r="S86" s="19">
        <f>Tableau1[[#This Row],[ If target budget is 100K$]]-Tableau1[[#This Row],[RSF Only]]</f>
        <v>0</v>
      </c>
      <c r="T86" s="19">
        <f>Tableau1[[#This Row],[Enrolment only]]-Tableau1[[#This Row],[RSF Only]]</f>
        <v>0</v>
      </c>
      <c r="V86" s="21">
        <f>Tableau1[[#This Row],[ If target budget is 100K$]]</f>
        <v>0</v>
      </c>
      <c r="W86" s="21">
        <f>Tableau1[[#This Row],[Enrolment only]]</f>
        <v>0</v>
      </c>
      <c r="X86" s="21">
        <f>Tableau1[[#This Row],[RSF Only]]</f>
        <v>0</v>
      </c>
      <c r="Z86" t="str">
        <f t="shared" si="11"/>
        <v>Southern Alberta Institute of Technology</v>
      </c>
    </row>
    <row r="87" spans="1:26" x14ac:dyDescent="0.35">
      <c r="A87" s="2" t="s">
        <v>98</v>
      </c>
      <c r="B87" s="1">
        <v>836081.02683487348</v>
      </c>
      <c r="C87" s="8">
        <f>B87/B$136</f>
        <v>1.6656083211629348E-2</v>
      </c>
      <c r="D87" s="6">
        <v>3940</v>
      </c>
      <c r="E87" s="6">
        <v>160</v>
      </c>
      <c r="F87" s="6">
        <v>1080</v>
      </c>
      <c r="G87" s="6">
        <v>640</v>
      </c>
      <c r="H87" s="6">
        <f t="shared" si="9"/>
        <v>4530</v>
      </c>
      <c r="I87" s="9">
        <f>H87/H$136</f>
        <v>1.6684314718475209E-2</v>
      </c>
      <c r="J87" s="9">
        <f t="shared" si="10"/>
        <v>1.6670198965052278E-2</v>
      </c>
      <c r="K87" s="23">
        <f>J87*K$136</f>
        <v>1667.0198965052277</v>
      </c>
      <c r="L87" s="11">
        <f>J87*L$136</f>
        <v>833.50994825261387</v>
      </c>
      <c r="M87" s="14">
        <f>J87*M$136</f>
        <v>416.75497412630693</v>
      </c>
      <c r="N87" s="18">
        <f t="shared" si="7"/>
        <v>1668.4314718475209</v>
      </c>
      <c r="O87" s="18">
        <f t="shared" si="8"/>
        <v>1665.6083211629348</v>
      </c>
      <c r="R87" s="19">
        <f>Tableau1[[#This Row],[ If target budget is 100K$]]-Tableau1[[#This Row],[Enrolment only]]</f>
        <v>-1.4115753422931903</v>
      </c>
      <c r="S87" s="19">
        <f>Tableau1[[#This Row],[ If target budget is 100K$]]-Tableau1[[#This Row],[RSF Only]]</f>
        <v>1.4115753422929629</v>
      </c>
      <c r="T87" s="19">
        <f>Tableau1[[#This Row],[Enrolment only]]-Tableau1[[#This Row],[RSF Only]]</f>
        <v>2.8231506845861531</v>
      </c>
      <c r="V87" s="21">
        <f>Tableau1[[#This Row],[ If target budget is 100K$]]</f>
        <v>1667.0198965052277</v>
      </c>
      <c r="W87" s="21">
        <f>Tableau1[[#This Row],[Enrolment only]]</f>
        <v>1668.4314718475209</v>
      </c>
      <c r="X87" s="21">
        <f>Tableau1[[#This Row],[RSF Only]]</f>
        <v>1665.6083211629348</v>
      </c>
      <c r="Z87" s="20" t="str">
        <f t="shared" si="11"/>
        <v>St. Francis Xavier University</v>
      </c>
    </row>
    <row r="88" spans="1:26" x14ac:dyDescent="0.35">
      <c r="A88" s="2" t="s">
        <v>99</v>
      </c>
      <c r="B88" s="1">
        <v>152830.90872374628</v>
      </c>
      <c r="C88" s="8">
        <f>B88/B$136</f>
        <v>3.0446383201019563E-3</v>
      </c>
      <c r="D88" s="6">
        <v>1770</v>
      </c>
      <c r="E88" s="6">
        <v>10</v>
      </c>
      <c r="F88" s="6">
        <v>90</v>
      </c>
      <c r="G88" s="6">
        <v>0</v>
      </c>
      <c r="H88" s="6">
        <f t="shared" si="9"/>
        <v>1802.5</v>
      </c>
      <c r="I88" s="9">
        <f>H88/H$136</f>
        <v>6.6387367064131486E-3</v>
      </c>
      <c r="J88" s="9">
        <f t="shared" si="10"/>
        <v>4.8416875132575527E-3</v>
      </c>
      <c r="K88" s="23">
        <f>J88*K$136</f>
        <v>484.1687513257553</v>
      </c>
      <c r="L88" s="11">
        <f>J88*L$136</f>
        <v>242.08437566287765</v>
      </c>
      <c r="M88" s="12">
        <f>J88*M$136</f>
        <v>121.04218783143882</v>
      </c>
      <c r="N88" s="18">
        <f t="shared" si="7"/>
        <v>663.8736706413149</v>
      </c>
      <c r="O88" s="18">
        <f t="shared" si="8"/>
        <v>304.46383201019563</v>
      </c>
      <c r="R88" s="19">
        <f>Tableau1[[#This Row],[ If target budget is 100K$]]-Tableau1[[#This Row],[Enrolment only]]</f>
        <v>-179.70491931555961</v>
      </c>
      <c r="S88" s="19">
        <f>Tableau1[[#This Row],[ If target budget is 100K$]]-Tableau1[[#This Row],[RSF Only]]</f>
        <v>179.70491931555966</v>
      </c>
      <c r="T88" s="19">
        <f>Tableau1[[#This Row],[Enrolment only]]-Tableau1[[#This Row],[RSF Only]]</f>
        <v>359.40983863111927</v>
      </c>
      <c r="V88" s="21">
        <f>Tableau1[[#This Row],[ If target budget is 100K$]]</f>
        <v>484.1687513257553</v>
      </c>
      <c r="W88" s="21">
        <f>Tableau1[[#This Row],[Enrolment only]]</f>
        <v>663.8736706413149</v>
      </c>
      <c r="X88" s="21">
        <f>Tableau1[[#This Row],[RSF Only]]</f>
        <v>304.46383201019563</v>
      </c>
      <c r="Z88" s="20" t="str">
        <f t="shared" si="11"/>
        <v>St. Thomas University</v>
      </c>
    </row>
    <row r="89" spans="1:26" x14ac:dyDescent="0.35">
      <c r="A89" s="2" t="s">
        <v>100</v>
      </c>
      <c r="B89" s="1">
        <v>480929.71450570406</v>
      </c>
      <c r="C89" s="8">
        <f>B89/B$136</f>
        <v>9.5808959737752955E-3</v>
      </c>
      <c r="D89" s="6">
        <v>7500</v>
      </c>
      <c r="E89" s="6">
        <v>570</v>
      </c>
      <c r="F89" s="6">
        <v>760</v>
      </c>
      <c r="G89" s="6">
        <v>53</v>
      </c>
      <c r="H89" s="6">
        <f t="shared" si="9"/>
        <v>8273.25</v>
      </c>
      <c r="I89" s="9">
        <f>H89/H$136</f>
        <v>3.0470972791307952E-2</v>
      </c>
      <c r="J89" s="9">
        <f t="shared" si="10"/>
        <v>2.0025934382541626E-2</v>
      </c>
      <c r="K89" s="23">
        <f>J89*K$136</f>
        <v>2002.5934382541625</v>
      </c>
      <c r="L89" s="11">
        <f>J89*L$136</f>
        <v>1001.2967191270812</v>
      </c>
      <c r="M89" s="14">
        <f>J89*M$136</f>
        <v>500.64835956354062</v>
      </c>
      <c r="N89" s="18">
        <f t="shared" si="7"/>
        <v>3047.0972791307954</v>
      </c>
      <c r="O89" s="18">
        <f t="shared" si="8"/>
        <v>958.08959737752957</v>
      </c>
      <c r="R89" s="19">
        <f>Tableau1[[#This Row],[ If target budget is 100K$]]-Tableau1[[#This Row],[Enrolment only]]</f>
        <v>-1044.5038408766329</v>
      </c>
      <c r="S89" s="19">
        <f>Tableau1[[#This Row],[ If target budget is 100K$]]-Tableau1[[#This Row],[RSF Only]]</f>
        <v>1044.5038408766329</v>
      </c>
      <c r="T89" s="19">
        <f>Tableau1[[#This Row],[Enrolment only]]-Tableau1[[#This Row],[RSF Only]]</f>
        <v>2089.0076817532658</v>
      </c>
      <c r="V89" s="21">
        <f>Tableau1[[#This Row],[ If target budget is 100K$]]</f>
        <v>2002.5934382541625</v>
      </c>
      <c r="W89" s="21">
        <f>Tableau1[[#This Row],[Enrolment only]]</f>
        <v>3047.0972791307954</v>
      </c>
      <c r="X89" s="21">
        <f>Tableau1[[#This Row],[RSF Only]]</f>
        <v>958.08959737752957</v>
      </c>
      <c r="Z89" s="20" t="str">
        <f t="shared" si="11"/>
        <v>Thompson Rivers University</v>
      </c>
    </row>
    <row r="90" spans="1:26" x14ac:dyDescent="0.35">
      <c r="A90" s="2" t="s">
        <v>101</v>
      </c>
      <c r="B90" s="1">
        <v>2161621.4552083034</v>
      </c>
      <c r="C90" s="8">
        <f>B90/B$136</f>
        <v>4.3062987526810204E-2</v>
      </c>
      <c r="D90" s="6">
        <v>9800</v>
      </c>
      <c r="E90" s="6">
        <v>600</v>
      </c>
      <c r="F90" s="6">
        <v>1600</v>
      </c>
      <c r="G90" s="6">
        <v>180</v>
      </c>
      <c r="H90" s="6">
        <f t="shared" si="9"/>
        <v>10845</v>
      </c>
      <c r="I90" s="9">
        <f>H90/H$136</f>
        <v>3.994291238893237E-2</v>
      </c>
      <c r="J90" s="9">
        <f t="shared" si="10"/>
        <v>4.1502949957871287E-2</v>
      </c>
      <c r="K90" s="23">
        <f>J90*K$136</f>
        <v>4150.2949957871288</v>
      </c>
      <c r="L90" s="11">
        <f>J90*L$136</f>
        <v>2075.1474978935644</v>
      </c>
      <c r="M90" s="10">
        <f>J90*M$136</f>
        <v>1037.5737489467822</v>
      </c>
      <c r="N90" s="18">
        <f t="shared" si="7"/>
        <v>3994.2912388932368</v>
      </c>
      <c r="O90" s="18">
        <f t="shared" si="8"/>
        <v>4306.2987526810202</v>
      </c>
      <c r="R90" s="19">
        <f>Tableau1[[#This Row],[ If target budget is 100K$]]-Tableau1[[#This Row],[Enrolment only]]</f>
        <v>156.00375689389193</v>
      </c>
      <c r="S90" s="19">
        <f>Tableau1[[#This Row],[ If target budget is 100K$]]-Tableau1[[#This Row],[RSF Only]]</f>
        <v>-156.00375689389148</v>
      </c>
      <c r="T90" s="19">
        <f>Tableau1[[#This Row],[Enrolment only]]-Tableau1[[#This Row],[RSF Only]]</f>
        <v>-312.00751378778341</v>
      </c>
      <c r="V90" s="21">
        <f>Tableau1[[#This Row],[ If target budget is 100K$]]</f>
        <v>4150.2949957871288</v>
      </c>
      <c r="W90" s="21">
        <f>Tableau1[[#This Row],[Enrolment only]]</f>
        <v>3994.2912388932368</v>
      </c>
      <c r="X90" s="21">
        <f>Tableau1[[#This Row],[RSF Only]]</f>
        <v>4306.2987526810202</v>
      </c>
      <c r="Z90" s="20" t="str">
        <f t="shared" si="11"/>
        <v>Trent University</v>
      </c>
    </row>
    <row r="91" spans="1:26" x14ac:dyDescent="0.35">
      <c r="A91" s="2" t="s">
        <v>102</v>
      </c>
      <c r="B91" s="1">
        <v>240521.18163628838</v>
      </c>
      <c r="C91" s="8">
        <f>B91/B$136</f>
        <v>4.7915700594945466E-3</v>
      </c>
      <c r="D91" s="6">
        <v>2370</v>
      </c>
      <c r="E91" s="6">
        <v>1440</v>
      </c>
      <c r="F91" s="6">
        <v>810</v>
      </c>
      <c r="G91" s="6">
        <v>0</v>
      </c>
      <c r="H91" s="6">
        <f t="shared" si="9"/>
        <v>4012.5</v>
      </c>
      <c r="I91" s="9">
        <f>H91/H$136</f>
        <v>1.4778325123152709E-2</v>
      </c>
      <c r="J91" s="9">
        <f t="shared" si="10"/>
        <v>9.7849475913236277E-3</v>
      </c>
      <c r="K91" s="23">
        <f>J91*K$136</f>
        <v>978.49475913236279</v>
      </c>
      <c r="L91" s="11">
        <f>J91*L$136</f>
        <v>489.24737956618139</v>
      </c>
      <c r="M91" s="14">
        <f>J91*M$136</f>
        <v>244.6236897830907</v>
      </c>
      <c r="N91" s="18">
        <f t="shared" si="7"/>
        <v>1477.8325123152708</v>
      </c>
      <c r="O91" s="18">
        <f t="shared" si="8"/>
        <v>479.15700594945469</v>
      </c>
      <c r="R91" s="19">
        <f>Tableau1[[#This Row],[ If target budget is 100K$]]-Tableau1[[#This Row],[Enrolment only]]</f>
        <v>-499.33775318290805</v>
      </c>
      <c r="S91" s="19">
        <f>Tableau1[[#This Row],[ If target budget is 100K$]]-Tableau1[[#This Row],[RSF Only]]</f>
        <v>499.3377531829081</v>
      </c>
      <c r="T91" s="19">
        <f>Tableau1[[#This Row],[Enrolment only]]-Tableau1[[#This Row],[RSF Only]]</f>
        <v>998.67550636581609</v>
      </c>
      <c r="V91" s="21">
        <f>Tableau1[[#This Row],[ If target budget is 100K$]]</f>
        <v>978.49475913236279</v>
      </c>
      <c r="W91" s="21">
        <f>Tableau1[[#This Row],[Enrolment only]]</f>
        <v>1477.8325123152708</v>
      </c>
      <c r="X91" s="21">
        <f>Tableau1[[#This Row],[RSF Only]]</f>
        <v>479.15700594945469</v>
      </c>
      <c r="Z91" s="20" t="str">
        <f t="shared" si="11"/>
        <v>Trinity Western University</v>
      </c>
    </row>
    <row r="92" spans="1:26" hidden="1" x14ac:dyDescent="0.35">
      <c r="A92" t="s">
        <v>103</v>
      </c>
      <c r="B92" s="1">
        <v>7595.6737974796433</v>
      </c>
      <c r="C92" s="8"/>
      <c r="H92" s="6">
        <f t="shared" si="9"/>
        <v>0</v>
      </c>
      <c r="I92" s="9">
        <f>H92/H$136</f>
        <v>0</v>
      </c>
      <c r="J92" s="9">
        <f t="shared" si="10"/>
        <v>0</v>
      </c>
      <c r="K92" s="23">
        <f>J92*K$136</f>
        <v>0</v>
      </c>
      <c r="L92" s="11">
        <f>J92*L$136</f>
        <v>0</v>
      </c>
      <c r="M92" s="10">
        <f>J92*M$136</f>
        <v>0</v>
      </c>
      <c r="N92" s="18">
        <f t="shared" si="7"/>
        <v>0</v>
      </c>
      <c r="O92" s="18">
        <f t="shared" si="8"/>
        <v>0</v>
      </c>
      <c r="R92" s="19">
        <f>Tableau1[[#This Row],[ If target budget is 100K$]]-Tableau1[[#This Row],[Enrolment only]]</f>
        <v>0</v>
      </c>
      <c r="S92" s="19">
        <f>Tableau1[[#This Row],[ If target budget is 100K$]]-Tableau1[[#This Row],[RSF Only]]</f>
        <v>0</v>
      </c>
      <c r="T92" s="19">
        <f>Tableau1[[#This Row],[Enrolment only]]-Tableau1[[#This Row],[RSF Only]]</f>
        <v>0</v>
      </c>
      <c r="V92" s="21">
        <f>Tableau1[[#This Row],[ If target budget is 100K$]]</f>
        <v>0</v>
      </c>
      <c r="W92" s="21">
        <f>Tableau1[[#This Row],[Enrolment only]]</f>
        <v>0</v>
      </c>
      <c r="X92" s="21">
        <f>Tableau1[[#This Row],[RSF Only]]</f>
        <v>0</v>
      </c>
      <c r="Z92" t="str">
        <f t="shared" si="11"/>
        <v>Tyndale University College &amp; Seminary</v>
      </c>
    </row>
    <row r="93" spans="1:26" x14ac:dyDescent="0.35">
      <c r="A93" s="2" t="s">
        <v>104</v>
      </c>
      <c r="B93" s="1">
        <v>245763.67179399933</v>
      </c>
      <c r="C93" s="8">
        <f>B93/B$136</f>
        <v>4.8960089230740056E-3</v>
      </c>
      <c r="D93" s="6">
        <v>2350</v>
      </c>
      <c r="E93" s="6">
        <v>200</v>
      </c>
      <c r="F93" s="6">
        <v>330</v>
      </c>
      <c r="G93" s="6">
        <v>30</v>
      </c>
      <c r="H93" s="6">
        <f t="shared" si="9"/>
        <v>2640</v>
      </c>
      <c r="I93" s="9">
        <f>H93/H$136</f>
        <v>9.7233092399060823E-3</v>
      </c>
      <c r="J93" s="9">
        <f t="shared" si="10"/>
        <v>7.3096590814900435E-3</v>
      </c>
      <c r="K93" s="23">
        <f>J93*K$136</f>
        <v>730.96590814900435</v>
      </c>
      <c r="L93" s="11">
        <f>J93*L$136</f>
        <v>365.48295407450217</v>
      </c>
      <c r="M93" s="12">
        <f>J93*M$136</f>
        <v>182.74147703725109</v>
      </c>
      <c r="N93" s="18">
        <f t="shared" si="7"/>
        <v>972.3309239906082</v>
      </c>
      <c r="O93" s="18">
        <f t="shared" si="8"/>
        <v>489.60089230740056</v>
      </c>
      <c r="R93" s="19">
        <f>Tableau1[[#This Row],[ If target budget is 100K$]]-Tableau1[[#This Row],[Enrolment only]]</f>
        <v>-241.36501584160385</v>
      </c>
      <c r="S93" s="19">
        <f>Tableau1[[#This Row],[ If target budget is 100K$]]-Tableau1[[#This Row],[RSF Only]]</f>
        <v>241.36501584160379</v>
      </c>
      <c r="T93" s="19">
        <f>Tableau1[[#This Row],[Enrolment only]]-Tableau1[[#This Row],[RSF Only]]</f>
        <v>482.73003168320764</v>
      </c>
      <c r="V93" s="21">
        <f>Tableau1[[#This Row],[ If target budget is 100K$]]</f>
        <v>730.96590814900435</v>
      </c>
      <c r="W93" s="21">
        <f>Tableau1[[#This Row],[Enrolment only]]</f>
        <v>972.3309239906082</v>
      </c>
      <c r="X93" s="21">
        <f>Tableau1[[#This Row],[RSF Only]]</f>
        <v>489.60089230740056</v>
      </c>
      <c r="Z93" s="20" t="str">
        <f t="shared" si="11"/>
        <v>Université Bishop's</v>
      </c>
    </row>
    <row r="94" spans="1:26" hidden="1" x14ac:dyDescent="0.35">
      <c r="A94" t="s">
        <v>105</v>
      </c>
      <c r="B94" s="1">
        <v>16047822.384308727</v>
      </c>
      <c r="C94" s="8"/>
      <c r="H94" s="6">
        <f t="shared" si="9"/>
        <v>0</v>
      </c>
      <c r="I94" s="9">
        <f>H94/H$136</f>
        <v>0</v>
      </c>
      <c r="J94" s="9">
        <f t="shared" si="10"/>
        <v>0</v>
      </c>
      <c r="K94" s="23">
        <f>J94*K$136</f>
        <v>0</v>
      </c>
      <c r="L94" s="11">
        <f>J94*L$136</f>
        <v>0</v>
      </c>
      <c r="M94" s="10">
        <f>J94*M$136</f>
        <v>0</v>
      </c>
      <c r="N94" s="18">
        <f t="shared" si="7"/>
        <v>0</v>
      </c>
      <c r="O94" s="18">
        <f t="shared" si="8"/>
        <v>0</v>
      </c>
      <c r="R94" s="19">
        <f>Tableau1[[#This Row],[ If target budget is 100K$]]-Tableau1[[#This Row],[Enrolment only]]</f>
        <v>0</v>
      </c>
      <c r="S94" s="19">
        <f>Tableau1[[#This Row],[ If target budget is 100K$]]-Tableau1[[#This Row],[RSF Only]]</f>
        <v>0</v>
      </c>
      <c r="T94" s="19">
        <f>Tableau1[[#This Row],[Enrolment only]]-Tableau1[[#This Row],[RSF Only]]</f>
        <v>0</v>
      </c>
      <c r="V94" s="21">
        <f>Tableau1[[#This Row],[ If target budget is 100K$]]</f>
        <v>0</v>
      </c>
      <c r="W94" s="21">
        <f>Tableau1[[#This Row],[Enrolment only]]</f>
        <v>0</v>
      </c>
      <c r="X94" s="21">
        <f>Tableau1[[#This Row],[RSF Only]]</f>
        <v>0</v>
      </c>
      <c r="Z94" t="str">
        <f t="shared" si="11"/>
        <v>Université d’Ottawa</v>
      </c>
    </row>
    <row r="95" spans="1:26" x14ac:dyDescent="0.35">
      <c r="A95" s="2" t="s">
        <v>106</v>
      </c>
      <c r="B95" s="1">
        <v>1169520.6719378759</v>
      </c>
      <c r="C95" s="8">
        <f>B95/B$136</f>
        <v>2.3298739002918636E-2</v>
      </c>
      <c r="D95" s="6">
        <v>4310</v>
      </c>
      <c r="E95" s="6">
        <v>420</v>
      </c>
      <c r="F95" s="6">
        <v>230</v>
      </c>
      <c r="G95" s="6">
        <v>210</v>
      </c>
      <c r="H95" s="6">
        <f t="shared" si="9"/>
        <v>4840</v>
      </c>
      <c r="I95" s="9">
        <f>H95/H$136</f>
        <v>1.7826066939827818E-2</v>
      </c>
      <c r="J95" s="9">
        <f t="shared" si="10"/>
        <v>2.0562402971373225E-2</v>
      </c>
      <c r="K95" s="23">
        <f>J95*K$136</f>
        <v>2056.2402971373226</v>
      </c>
      <c r="L95" s="11">
        <f>J95*L$136</f>
        <v>1028.1201485686613</v>
      </c>
      <c r="M95" s="14">
        <f>J95*M$136</f>
        <v>514.06007428433065</v>
      </c>
      <c r="N95" s="18">
        <f t="shared" si="7"/>
        <v>1782.6066939827817</v>
      </c>
      <c r="O95" s="18">
        <f t="shared" si="8"/>
        <v>2329.8739002918637</v>
      </c>
      <c r="R95" s="19">
        <f>Tableau1[[#This Row],[ If target budget is 100K$]]-Tableau1[[#This Row],[Enrolment only]]</f>
        <v>273.63360315454088</v>
      </c>
      <c r="S95" s="19">
        <f>Tableau1[[#This Row],[ If target budget is 100K$]]-Tableau1[[#This Row],[RSF Only]]</f>
        <v>-273.63360315454111</v>
      </c>
      <c r="T95" s="19">
        <f>Tableau1[[#This Row],[Enrolment only]]-Tableau1[[#This Row],[RSF Only]]</f>
        <v>-547.26720630908198</v>
      </c>
      <c r="V95" s="21">
        <f>Tableau1[[#This Row],[ If target budget is 100K$]]</f>
        <v>2056.2402971373226</v>
      </c>
      <c r="W95" s="21">
        <f>Tableau1[[#This Row],[Enrolment only]]</f>
        <v>1782.6066939827817</v>
      </c>
      <c r="X95" s="21">
        <f>Tableau1[[#This Row],[RSF Only]]</f>
        <v>2329.8739002918637</v>
      </c>
      <c r="Z95" s="20" t="str">
        <f t="shared" si="11"/>
        <v>Université de Moncton</v>
      </c>
    </row>
    <row r="96" spans="1:26" hidden="1" x14ac:dyDescent="0.35">
      <c r="A96" t="s">
        <v>107</v>
      </c>
      <c r="B96" s="1">
        <v>21578727.70390572</v>
      </c>
      <c r="C96" s="8"/>
      <c r="H96" s="6">
        <f t="shared" si="9"/>
        <v>0</v>
      </c>
      <c r="I96" s="9">
        <f>H96/H$136</f>
        <v>0</v>
      </c>
      <c r="J96" s="9">
        <f t="shared" si="10"/>
        <v>0</v>
      </c>
      <c r="K96" s="23">
        <f>J96*K$136</f>
        <v>0</v>
      </c>
      <c r="L96" s="11">
        <f>J96*L$136</f>
        <v>0</v>
      </c>
      <c r="M96" s="10">
        <f>J96*M$136</f>
        <v>0</v>
      </c>
      <c r="N96" s="18">
        <f t="shared" si="7"/>
        <v>0</v>
      </c>
      <c r="O96" s="18">
        <f t="shared" si="8"/>
        <v>0</v>
      </c>
      <c r="R96" s="19">
        <f>Tableau1[[#This Row],[ If target budget is 100K$]]-Tableau1[[#This Row],[Enrolment only]]</f>
        <v>0</v>
      </c>
      <c r="S96" s="19">
        <f>Tableau1[[#This Row],[ If target budget is 100K$]]-Tableau1[[#This Row],[RSF Only]]</f>
        <v>0</v>
      </c>
      <c r="T96" s="19">
        <f>Tableau1[[#This Row],[Enrolment only]]-Tableau1[[#This Row],[RSF Only]]</f>
        <v>0</v>
      </c>
      <c r="V96" s="21">
        <f>Tableau1[[#This Row],[ If target budget is 100K$]]</f>
        <v>0</v>
      </c>
      <c r="W96" s="21">
        <f>Tableau1[[#This Row],[Enrolment only]]</f>
        <v>0</v>
      </c>
      <c r="X96" s="21">
        <f>Tableau1[[#This Row],[RSF Only]]</f>
        <v>0</v>
      </c>
      <c r="Z96" t="str">
        <f t="shared" si="11"/>
        <v>Université de Montréal</v>
      </c>
    </row>
    <row r="97" spans="1:26" hidden="1" x14ac:dyDescent="0.35">
      <c r="A97" t="s">
        <v>108</v>
      </c>
      <c r="B97" s="1">
        <v>85179.016498650832</v>
      </c>
      <c r="C97" s="8"/>
      <c r="H97" s="6">
        <f t="shared" si="9"/>
        <v>0</v>
      </c>
      <c r="I97" s="9">
        <f>H97/H$136</f>
        <v>0</v>
      </c>
      <c r="J97" s="9">
        <f t="shared" si="10"/>
        <v>0</v>
      </c>
      <c r="K97" s="23">
        <f>J97*K$136</f>
        <v>0</v>
      </c>
      <c r="L97" s="11">
        <f>J97*L$136</f>
        <v>0</v>
      </c>
      <c r="M97" s="10">
        <f>J97*M$136</f>
        <v>0</v>
      </c>
      <c r="N97" s="18">
        <f t="shared" si="7"/>
        <v>0</v>
      </c>
      <c r="O97" s="18">
        <f t="shared" si="8"/>
        <v>0</v>
      </c>
      <c r="R97" s="19">
        <f>Tableau1[[#This Row],[ If target budget is 100K$]]-Tableau1[[#This Row],[Enrolment only]]</f>
        <v>0</v>
      </c>
      <c r="S97" s="19">
        <f>Tableau1[[#This Row],[ If target budget is 100K$]]-Tableau1[[#This Row],[RSF Only]]</f>
        <v>0</v>
      </c>
      <c r="T97" s="19">
        <f>Tableau1[[#This Row],[Enrolment only]]-Tableau1[[#This Row],[RSF Only]]</f>
        <v>0</v>
      </c>
      <c r="V97" s="21">
        <f>Tableau1[[#This Row],[ If target budget is 100K$]]</f>
        <v>0</v>
      </c>
      <c r="W97" s="21">
        <f>Tableau1[[#This Row],[Enrolment only]]</f>
        <v>0</v>
      </c>
      <c r="X97" s="21">
        <f>Tableau1[[#This Row],[RSF Only]]</f>
        <v>0</v>
      </c>
      <c r="Z97" t="str">
        <f t="shared" si="11"/>
        <v>Université de Saint-Boniface</v>
      </c>
    </row>
    <row r="98" spans="1:26" hidden="1" x14ac:dyDescent="0.35">
      <c r="A98" t="s">
        <v>109</v>
      </c>
      <c r="B98" s="1">
        <v>8179993.2264651572</v>
      </c>
      <c r="C98" s="8"/>
      <c r="H98" s="6">
        <f t="shared" si="9"/>
        <v>0</v>
      </c>
      <c r="I98" s="9">
        <f>H98/H$136</f>
        <v>0</v>
      </c>
      <c r="J98" s="9">
        <f t="shared" si="10"/>
        <v>0</v>
      </c>
      <c r="K98" s="23">
        <f>J98*K$136</f>
        <v>0</v>
      </c>
      <c r="L98" s="11">
        <f>J98*L$136</f>
        <v>0</v>
      </c>
      <c r="M98" s="10">
        <f>J98*M$136</f>
        <v>0</v>
      </c>
      <c r="N98" s="18">
        <f t="shared" si="7"/>
        <v>0</v>
      </c>
      <c r="O98" s="18">
        <f t="shared" si="8"/>
        <v>0</v>
      </c>
      <c r="R98" s="19">
        <f>Tableau1[[#This Row],[ If target budget is 100K$]]-Tableau1[[#This Row],[Enrolment only]]</f>
        <v>0</v>
      </c>
      <c r="S98" s="19">
        <f>Tableau1[[#This Row],[ If target budget is 100K$]]-Tableau1[[#This Row],[RSF Only]]</f>
        <v>0</v>
      </c>
      <c r="T98" s="19">
        <f>Tableau1[[#This Row],[Enrolment only]]-Tableau1[[#This Row],[RSF Only]]</f>
        <v>0</v>
      </c>
      <c r="V98" s="21">
        <f>Tableau1[[#This Row],[ If target budget is 100K$]]</f>
        <v>0</v>
      </c>
      <c r="W98" s="21">
        <f>Tableau1[[#This Row],[Enrolment only]]</f>
        <v>0</v>
      </c>
      <c r="X98" s="21">
        <f>Tableau1[[#This Row],[RSF Only]]</f>
        <v>0</v>
      </c>
      <c r="Z98" t="str">
        <f t="shared" si="11"/>
        <v>Université de Sherbrooke</v>
      </c>
    </row>
    <row r="99" spans="1:26" hidden="1" x14ac:dyDescent="0.35">
      <c r="A99" t="s">
        <v>110</v>
      </c>
      <c r="B99" s="1">
        <v>1199206.5273241729</v>
      </c>
      <c r="C99" s="8"/>
      <c r="H99" s="6">
        <f t="shared" si="9"/>
        <v>0</v>
      </c>
      <c r="I99" s="9">
        <f>H99/H$136</f>
        <v>0</v>
      </c>
      <c r="J99" s="9">
        <f t="shared" si="10"/>
        <v>0</v>
      </c>
      <c r="K99" s="23">
        <f>J99*K$136</f>
        <v>0</v>
      </c>
      <c r="L99" s="11">
        <f>J99*L$136</f>
        <v>0</v>
      </c>
      <c r="M99" s="10">
        <f>J99*M$136</f>
        <v>0</v>
      </c>
      <c r="N99" s="18">
        <f t="shared" ref="N99:N130" si="12">I99*100000</f>
        <v>0</v>
      </c>
      <c r="O99" s="18">
        <f t="shared" ref="O99:O130" si="13">C99*100000</f>
        <v>0</v>
      </c>
      <c r="R99" s="19">
        <f>Tableau1[[#This Row],[ If target budget is 100K$]]-Tableau1[[#This Row],[Enrolment only]]</f>
        <v>0</v>
      </c>
      <c r="S99" s="19">
        <f>Tableau1[[#This Row],[ If target budget is 100K$]]-Tableau1[[#This Row],[RSF Only]]</f>
        <v>0</v>
      </c>
      <c r="T99" s="19">
        <f>Tableau1[[#This Row],[Enrolment only]]-Tableau1[[#This Row],[RSF Only]]</f>
        <v>0</v>
      </c>
      <c r="V99" s="21">
        <f>Tableau1[[#This Row],[ If target budget is 100K$]]</f>
        <v>0</v>
      </c>
      <c r="W99" s="21">
        <f>Tableau1[[#This Row],[Enrolment only]]</f>
        <v>0</v>
      </c>
      <c r="X99" s="21">
        <f>Tableau1[[#This Row],[RSF Only]]</f>
        <v>0</v>
      </c>
      <c r="Z99" t="str">
        <f t="shared" si="11"/>
        <v>Université de Winnipeg</v>
      </c>
    </row>
    <row r="100" spans="1:26" hidden="1" x14ac:dyDescent="0.35">
      <c r="A100" t="s">
        <v>111</v>
      </c>
      <c r="B100" s="1">
        <v>10578069.86767048</v>
      </c>
      <c r="C100" s="8"/>
      <c r="H100" s="6">
        <f t="shared" si="9"/>
        <v>0</v>
      </c>
      <c r="I100" s="9">
        <f>H100/H$136</f>
        <v>0</v>
      </c>
      <c r="J100" s="9">
        <f t="shared" si="10"/>
        <v>0</v>
      </c>
      <c r="K100" s="23">
        <f>J100*K$136</f>
        <v>0</v>
      </c>
      <c r="L100" s="11">
        <f>J100*L$136</f>
        <v>0</v>
      </c>
      <c r="M100" s="10">
        <f>J100*M$136</f>
        <v>0</v>
      </c>
      <c r="N100" s="18">
        <f t="shared" si="12"/>
        <v>0</v>
      </c>
      <c r="O100" s="18">
        <f t="shared" si="13"/>
        <v>0</v>
      </c>
      <c r="R100" s="19">
        <f>Tableau1[[#This Row],[ If target budget is 100K$]]-Tableau1[[#This Row],[Enrolment only]]</f>
        <v>0</v>
      </c>
      <c r="S100" s="19">
        <f>Tableau1[[#This Row],[ If target budget is 100K$]]-Tableau1[[#This Row],[RSF Only]]</f>
        <v>0</v>
      </c>
      <c r="T100" s="19">
        <f>Tableau1[[#This Row],[Enrolment only]]-Tableau1[[#This Row],[RSF Only]]</f>
        <v>0</v>
      </c>
      <c r="V100" s="21">
        <f>Tableau1[[#This Row],[ If target budget is 100K$]]</f>
        <v>0</v>
      </c>
      <c r="W100" s="21">
        <f>Tableau1[[#This Row],[Enrolment only]]</f>
        <v>0</v>
      </c>
      <c r="X100" s="21">
        <f>Tableau1[[#This Row],[RSF Only]]</f>
        <v>0</v>
      </c>
      <c r="Z100" t="str">
        <f t="shared" si="11"/>
        <v>Université du Manitoba</v>
      </c>
    </row>
    <row r="101" spans="1:26" x14ac:dyDescent="0.35">
      <c r="A101" s="2" t="s">
        <v>112</v>
      </c>
      <c r="B101" s="1">
        <v>3674222.5013825563</v>
      </c>
      <c r="C101" s="8">
        <f>B101/B$136</f>
        <v>7.3196441202289672E-2</v>
      </c>
      <c r="D101" s="6">
        <v>7020</v>
      </c>
      <c r="E101" s="6">
        <v>990</v>
      </c>
      <c r="F101" s="6">
        <v>610</v>
      </c>
      <c r="G101" s="6">
        <v>440</v>
      </c>
      <c r="H101" s="6">
        <f t="shared" si="9"/>
        <v>8272.5</v>
      </c>
      <c r="I101" s="9">
        <f>H101/H$136</f>
        <v>3.0468210487546613E-2</v>
      </c>
      <c r="J101" s="9">
        <f t="shared" si="10"/>
        <v>5.1832325844918141E-2</v>
      </c>
      <c r="K101" s="23">
        <f>J101*K$136</f>
        <v>5183.2325844918141</v>
      </c>
      <c r="L101" s="11">
        <f>J101*L$136</f>
        <v>2591.6162922459071</v>
      </c>
      <c r="M101" s="10">
        <f>J101*M$136</f>
        <v>1295.8081461229535</v>
      </c>
      <c r="N101" s="18">
        <f t="shared" si="12"/>
        <v>3046.8210487546612</v>
      </c>
      <c r="O101" s="18">
        <f t="shared" si="13"/>
        <v>7319.644120228967</v>
      </c>
      <c r="R101" s="19">
        <f>Tableau1[[#This Row],[ If target budget is 100K$]]-Tableau1[[#This Row],[Enrolment only]]</f>
        <v>2136.4115357371529</v>
      </c>
      <c r="S101" s="19">
        <f>Tableau1[[#This Row],[ If target budget is 100K$]]-Tableau1[[#This Row],[RSF Only]]</f>
        <v>-2136.4115357371529</v>
      </c>
      <c r="T101" s="19">
        <f>Tableau1[[#This Row],[Enrolment only]]-Tableau1[[#This Row],[RSF Only]]</f>
        <v>-4272.8230714743058</v>
      </c>
      <c r="V101" s="21">
        <f>Tableau1[[#This Row],[ If target budget is 100K$]]</f>
        <v>5183.2325844918141</v>
      </c>
      <c r="W101" s="21">
        <f>Tableau1[[#This Row],[Enrolment only]]</f>
        <v>3046.8210487546612</v>
      </c>
      <c r="X101" s="21">
        <f>Tableau1[[#This Row],[RSF Only]]</f>
        <v>7319.644120228967</v>
      </c>
      <c r="Z101" s="20" t="str">
        <f t="shared" si="11"/>
        <v>Université du Nouveau-Brunswick</v>
      </c>
    </row>
    <row r="102" spans="1:26" hidden="1" x14ac:dyDescent="0.35">
      <c r="A102" s="1" t="s">
        <v>113</v>
      </c>
      <c r="B102" s="1">
        <v>1852788.2910194159</v>
      </c>
      <c r="C102" s="8"/>
      <c r="H102" s="6">
        <f t="shared" si="9"/>
        <v>0</v>
      </c>
      <c r="I102" s="9">
        <f>H102/H$136</f>
        <v>0</v>
      </c>
      <c r="J102" s="9">
        <f t="shared" si="10"/>
        <v>0</v>
      </c>
      <c r="K102" s="23">
        <f>J102*K$136</f>
        <v>0</v>
      </c>
      <c r="L102" s="11">
        <f>J102*L$136</f>
        <v>0</v>
      </c>
      <c r="M102" s="10">
        <f>J102*M$136</f>
        <v>0</v>
      </c>
      <c r="N102" s="18">
        <f t="shared" si="12"/>
        <v>0</v>
      </c>
      <c r="O102" s="18">
        <f t="shared" si="13"/>
        <v>0</v>
      </c>
      <c r="R102" s="19">
        <f>Tableau1[[#This Row],[ If target budget is 100K$]]-Tableau1[[#This Row],[Enrolment only]]</f>
        <v>0</v>
      </c>
      <c r="S102" s="19">
        <f>Tableau1[[#This Row],[ If target budget is 100K$]]-Tableau1[[#This Row],[RSF Only]]</f>
        <v>0</v>
      </c>
      <c r="T102" s="19">
        <f>Tableau1[[#This Row],[Enrolment only]]-Tableau1[[#This Row],[RSF Only]]</f>
        <v>0</v>
      </c>
      <c r="V102" s="21">
        <f>Tableau1[[#This Row],[ If target budget is 100K$]]</f>
        <v>0</v>
      </c>
      <c r="W102" s="21">
        <f>Tableau1[[#This Row],[Enrolment only]]</f>
        <v>0</v>
      </c>
      <c r="X102" s="21">
        <f>Tableau1[[#This Row],[RSF Only]]</f>
        <v>0</v>
      </c>
      <c r="Z102" t="str">
        <f t="shared" si="11"/>
        <v>Université du Québec à Chicoutimi</v>
      </c>
    </row>
    <row r="103" spans="1:26" hidden="1" x14ac:dyDescent="0.35">
      <c r="A103" s="1" t="s">
        <v>114</v>
      </c>
      <c r="B103" s="1">
        <v>5174213.2619032729</v>
      </c>
      <c r="C103" s="8"/>
      <c r="H103" s="6">
        <f t="shared" si="9"/>
        <v>0</v>
      </c>
      <c r="I103" s="9">
        <f>H103/H$136</f>
        <v>0</v>
      </c>
      <c r="J103" s="9">
        <f t="shared" si="10"/>
        <v>0</v>
      </c>
      <c r="K103" s="23">
        <f>J103*K$136</f>
        <v>0</v>
      </c>
      <c r="L103" s="11">
        <f>J103*L$136</f>
        <v>0</v>
      </c>
      <c r="M103" s="10">
        <f>J103*M$136</f>
        <v>0</v>
      </c>
      <c r="N103" s="18">
        <f t="shared" si="12"/>
        <v>0</v>
      </c>
      <c r="O103" s="18">
        <f t="shared" si="13"/>
        <v>0</v>
      </c>
      <c r="R103" s="19">
        <f>Tableau1[[#This Row],[ If target budget is 100K$]]-Tableau1[[#This Row],[Enrolment only]]</f>
        <v>0</v>
      </c>
      <c r="S103" s="19">
        <f>Tableau1[[#This Row],[ If target budget is 100K$]]-Tableau1[[#This Row],[RSF Only]]</f>
        <v>0</v>
      </c>
      <c r="T103" s="19">
        <f>Tableau1[[#This Row],[Enrolment only]]-Tableau1[[#This Row],[RSF Only]]</f>
        <v>0</v>
      </c>
      <c r="V103" s="21">
        <f>Tableau1[[#This Row],[ If target budget is 100K$]]</f>
        <v>0</v>
      </c>
      <c r="W103" s="21">
        <f>Tableau1[[#This Row],[Enrolment only]]</f>
        <v>0</v>
      </c>
      <c r="X103" s="21">
        <f>Tableau1[[#This Row],[RSF Only]]</f>
        <v>0</v>
      </c>
      <c r="Z103" t="str">
        <f t="shared" si="11"/>
        <v>Université du Québec à Montréal (UQAM)</v>
      </c>
    </row>
    <row r="104" spans="1:26" x14ac:dyDescent="0.35">
      <c r="A104" s="2" t="s">
        <v>115</v>
      </c>
      <c r="B104" s="1">
        <v>1810965.9090017127</v>
      </c>
      <c r="C104" s="8">
        <f>B104/B$136</f>
        <v>3.6077363204791206E-2</v>
      </c>
      <c r="D104" s="6">
        <v>2610</v>
      </c>
      <c r="E104" s="6">
        <v>750</v>
      </c>
      <c r="F104" s="6">
        <v>2690</v>
      </c>
      <c r="G104" s="6">
        <v>570</v>
      </c>
      <c r="H104" s="6">
        <f t="shared" si="9"/>
        <v>4175</v>
      </c>
      <c r="I104" s="9">
        <f>H104/H$136</f>
        <v>1.5376824271442383E-2</v>
      </c>
      <c r="J104" s="9">
        <f t="shared" si="10"/>
        <v>2.5727093738116796E-2</v>
      </c>
      <c r="K104" s="23">
        <f>J104*K$136</f>
        <v>2572.7093738116796</v>
      </c>
      <c r="L104" s="11">
        <f>J104*L$136</f>
        <v>1286.3546869058398</v>
      </c>
      <c r="M104" s="10">
        <f>J104*M$136</f>
        <v>643.1773434529199</v>
      </c>
      <c r="N104" s="18">
        <f t="shared" si="12"/>
        <v>1537.6824271442383</v>
      </c>
      <c r="O104" s="18">
        <f t="shared" si="13"/>
        <v>3607.7363204791204</v>
      </c>
      <c r="R104" s="19">
        <f>Tableau1[[#This Row],[ If target budget is 100K$]]-Tableau1[[#This Row],[Enrolment only]]</f>
        <v>1035.0269466674413</v>
      </c>
      <c r="S104" s="19">
        <f>Tableau1[[#This Row],[ If target budget is 100K$]]-Tableau1[[#This Row],[RSF Only]]</f>
        <v>-1035.0269466674408</v>
      </c>
      <c r="T104" s="19">
        <f>Tableau1[[#This Row],[Enrolment only]]-Tableau1[[#This Row],[RSF Only]]</f>
        <v>-2070.0538933348821</v>
      </c>
      <c r="V104" s="21">
        <f>Tableau1[[#This Row],[ If target budget is 100K$]]</f>
        <v>2572.7093738116796</v>
      </c>
      <c r="W104" s="21">
        <f>Tableau1[[#This Row],[Enrolment only]]</f>
        <v>1537.6824271442383</v>
      </c>
      <c r="X104" s="21">
        <f>Tableau1[[#This Row],[RSF Only]]</f>
        <v>3607.7363204791204</v>
      </c>
      <c r="Z104" s="20" t="str">
        <f t="shared" si="11"/>
        <v>Université du Québec à Rimouski</v>
      </c>
    </row>
    <row r="105" spans="1:26" x14ac:dyDescent="0.35">
      <c r="A105" s="2" t="s">
        <v>116</v>
      </c>
      <c r="B105" s="1">
        <v>2012441.3663713671</v>
      </c>
      <c r="C105" s="8">
        <f>B105/B$136</f>
        <v>4.0091079430064208E-2</v>
      </c>
      <c r="D105" s="6">
        <v>7410</v>
      </c>
      <c r="E105" s="6">
        <v>2010</v>
      </c>
      <c r="F105" s="6">
        <v>4310</v>
      </c>
      <c r="G105" s="6">
        <v>1450</v>
      </c>
      <c r="H105" s="6">
        <f t="shared" si="9"/>
        <v>10860</v>
      </c>
      <c r="I105" s="9">
        <f>H105/H$136</f>
        <v>3.9998158464159106E-2</v>
      </c>
      <c r="J105" s="9">
        <f t="shared" si="10"/>
        <v>4.0044618947111657E-2</v>
      </c>
      <c r="K105" s="23">
        <f>J105*K$136</f>
        <v>4004.4618947111658</v>
      </c>
      <c r="L105" s="11">
        <f>J105*L$136</f>
        <v>2002.2309473555829</v>
      </c>
      <c r="M105" s="10">
        <f>J105*M$136</f>
        <v>1001.1154736777914</v>
      </c>
      <c r="N105" s="18">
        <f t="shared" si="12"/>
        <v>3999.8158464159105</v>
      </c>
      <c r="O105" s="18">
        <f t="shared" si="13"/>
        <v>4009.107943006421</v>
      </c>
      <c r="R105" s="19">
        <f>Tableau1[[#This Row],[ If target budget is 100K$]]-Tableau1[[#This Row],[Enrolment only]]</f>
        <v>4.6460482952552411</v>
      </c>
      <c r="S105" s="19">
        <f>Tableau1[[#This Row],[ If target budget is 100K$]]-Tableau1[[#This Row],[RSF Only]]</f>
        <v>-4.6460482952552411</v>
      </c>
      <c r="T105" s="19">
        <f>Tableau1[[#This Row],[Enrolment only]]-Tableau1[[#This Row],[RSF Only]]</f>
        <v>-9.2920965905104822</v>
      </c>
      <c r="V105" s="21">
        <f>Tableau1[[#This Row],[ If target budget is 100K$]]</f>
        <v>4004.4618947111658</v>
      </c>
      <c r="W105" s="21">
        <f>Tableau1[[#This Row],[Enrolment only]]</f>
        <v>3999.8158464159105</v>
      </c>
      <c r="X105" s="21">
        <f>Tableau1[[#This Row],[RSF Only]]</f>
        <v>4009.107943006421</v>
      </c>
      <c r="Z105" s="20" t="str">
        <f t="shared" si="11"/>
        <v>Université du Québec à T-R</v>
      </c>
    </row>
    <row r="106" spans="1:26" hidden="1" x14ac:dyDescent="0.35">
      <c r="A106" s="1" t="s">
        <v>117</v>
      </c>
      <c r="B106" s="1">
        <v>840128.93447209022</v>
      </c>
      <c r="C106" s="8"/>
      <c r="H106" s="6">
        <f t="shared" si="9"/>
        <v>0</v>
      </c>
      <c r="I106" s="9">
        <f>H106/H$136</f>
        <v>0</v>
      </c>
      <c r="J106" s="9">
        <f t="shared" si="10"/>
        <v>0</v>
      </c>
      <c r="K106" s="23">
        <f>J106*K$136</f>
        <v>0</v>
      </c>
      <c r="L106" s="11">
        <f>J106*L$136</f>
        <v>0</v>
      </c>
      <c r="M106" s="10">
        <f>J106*M$136</f>
        <v>0</v>
      </c>
      <c r="N106" s="18">
        <f t="shared" si="12"/>
        <v>0</v>
      </c>
      <c r="O106" s="18">
        <f t="shared" si="13"/>
        <v>0</v>
      </c>
      <c r="R106" s="19">
        <f>Tableau1[[#This Row],[ If target budget is 100K$]]-Tableau1[[#This Row],[Enrolment only]]</f>
        <v>0</v>
      </c>
      <c r="S106" s="19">
        <f>Tableau1[[#This Row],[ If target budget is 100K$]]-Tableau1[[#This Row],[RSF Only]]</f>
        <v>0</v>
      </c>
      <c r="T106" s="19">
        <f>Tableau1[[#This Row],[Enrolment only]]-Tableau1[[#This Row],[RSF Only]]</f>
        <v>0</v>
      </c>
      <c r="V106" s="21">
        <f>Tableau1[[#This Row],[ If target budget is 100K$]]</f>
        <v>0</v>
      </c>
      <c r="W106" s="21">
        <f>Tableau1[[#This Row],[Enrolment only]]</f>
        <v>0</v>
      </c>
      <c r="X106" s="21">
        <f>Tableau1[[#This Row],[RSF Only]]</f>
        <v>0</v>
      </c>
      <c r="Z106" t="str">
        <f t="shared" si="11"/>
        <v>Université du Québec en A-T</v>
      </c>
    </row>
    <row r="107" spans="1:26" x14ac:dyDescent="0.35">
      <c r="A107" s="2" t="s">
        <v>118</v>
      </c>
      <c r="B107" s="1">
        <v>1090589.4714622507</v>
      </c>
      <c r="C107" s="8">
        <f>B107/B$136</f>
        <v>2.1726302120703079E-2</v>
      </c>
      <c r="D107" s="6">
        <v>3240</v>
      </c>
      <c r="E107" s="6">
        <v>720</v>
      </c>
      <c r="F107" s="6">
        <v>1870</v>
      </c>
      <c r="G107" s="6">
        <v>710</v>
      </c>
      <c r="H107" s="6">
        <f t="shared" si="9"/>
        <v>4605</v>
      </c>
      <c r="I107" s="9">
        <f>H107/H$136</f>
        <v>1.6960545094608905E-2</v>
      </c>
      <c r="J107" s="9">
        <f t="shared" si="10"/>
        <v>1.9343423607655993E-2</v>
      </c>
      <c r="K107" s="23">
        <f>J107*K$136</f>
        <v>1934.3423607655993</v>
      </c>
      <c r="L107" s="11">
        <f>J107*L$136</f>
        <v>967.17118038279966</v>
      </c>
      <c r="M107" s="14">
        <f>J107*M$136</f>
        <v>483.58559019139983</v>
      </c>
      <c r="N107" s="18">
        <f t="shared" si="12"/>
        <v>1696.0545094608904</v>
      </c>
      <c r="O107" s="18">
        <f t="shared" si="13"/>
        <v>2172.6302120703081</v>
      </c>
      <c r="R107" s="19">
        <f>Tableau1[[#This Row],[ If target budget is 100K$]]-Tableau1[[#This Row],[Enrolment only]]</f>
        <v>238.28785130470897</v>
      </c>
      <c r="S107" s="19">
        <f>Tableau1[[#This Row],[ If target budget is 100K$]]-Tableau1[[#This Row],[RSF Only]]</f>
        <v>-238.28785130470874</v>
      </c>
      <c r="T107" s="19">
        <f>Tableau1[[#This Row],[Enrolment only]]-Tableau1[[#This Row],[RSF Only]]</f>
        <v>-476.5757026094177</v>
      </c>
      <c r="V107" s="21">
        <f>Tableau1[[#This Row],[ If target budget is 100K$]]</f>
        <v>1934.3423607655993</v>
      </c>
      <c r="W107" s="21">
        <f>Tableau1[[#This Row],[Enrolment only]]</f>
        <v>1696.0545094608904</v>
      </c>
      <c r="X107" s="21">
        <f>Tableau1[[#This Row],[RSF Only]]</f>
        <v>2172.6302120703081</v>
      </c>
      <c r="Z107" s="20" t="str">
        <f t="shared" si="11"/>
        <v>Université du Québec en Outaouais</v>
      </c>
    </row>
    <row r="108" spans="1:26" hidden="1" x14ac:dyDescent="0.35">
      <c r="A108" t="s">
        <v>119</v>
      </c>
      <c r="B108" s="1">
        <v>2244623.3515419178</v>
      </c>
      <c r="C108" s="8"/>
      <c r="H108" s="6">
        <f t="shared" si="9"/>
        <v>0</v>
      </c>
      <c r="I108" s="9">
        <f>H108/H$136</f>
        <v>0</v>
      </c>
      <c r="J108" s="9">
        <f t="shared" si="10"/>
        <v>0</v>
      </c>
      <c r="K108" s="23">
        <f>J108*K$136</f>
        <v>0</v>
      </c>
      <c r="L108" s="11">
        <f>J108*L$136</f>
        <v>0</v>
      </c>
      <c r="M108" s="10">
        <f>J108*M$136</f>
        <v>0</v>
      </c>
      <c r="N108" s="18">
        <f t="shared" si="12"/>
        <v>0</v>
      </c>
      <c r="O108" s="18">
        <f t="shared" si="13"/>
        <v>0</v>
      </c>
      <c r="R108" s="19">
        <f>Tableau1[[#This Row],[ If target budget is 100K$]]-Tableau1[[#This Row],[Enrolment only]]</f>
        <v>0</v>
      </c>
      <c r="S108" s="19">
        <f>Tableau1[[#This Row],[ If target budget is 100K$]]-Tableau1[[#This Row],[RSF Only]]</f>
        <v>0</v>
      </c>
      <c r="T108" s="19">
        <f>Tableau1[[#This Row],[Enrolment only]]-Tableau1[[#This Row],[RSF Only]]</f>
        <v>0</v>
      </c>
      <c r="V108" s="21">
        <f>Tableau1[[#This Row],[ If target budget is 100K$]]</f>
        <v>0</v>
      </c>
      <c r="W108" s="21">
        <f>Tableau1[[#This Row],[Enrolment only]]</f>
        <v>0</v>
      </c>
      <c r="X108" s="21">
        <f>Tableau1[[#This Row],[RSF Only]]</f>
        <v>0</v>
      </c>
      <c r="Z108" t="str">
        <f t="shared" si="11"/>
        <v>Université Laurentienne</v>
      </c>
    </row>
    <row r="109" spans="1:26" hidden="1" x14ac:dyDescent="0.35">
      <c r="A109" t="s">
        <v>120</v>
      </c>
      <c r="B109" s="1">
        <v>16901328.008570336</v>
      </c>
      <c r="C109" s="8"/>
      <c r="H109" s="6">
        <f t="shared" si="9"/>
        <v>0</v>
      </c>
      <c r="I109" s="9">
        <f>H109/H$136</f>
        <v>0</v>
      </c>
      <c r="J109" s="9">
        <f t="shared" si="10"/>
        <v>0</v>
      </c>
      <c r="K109" s="23">
        <f>J109*K$136</f>
        <v>0</v>
      </c>
      <c r="L109" s="11">
        <f>J109*L$136</f>
        <v>0</v>
      </c>
      <c r="M109" s="10">
        <f>J109*M$136</f>
        <v>0</v>
      </c>
      <c r="N109" s="18">
        <f t="shared" si="12"/>
        <v>0</v>
      </c>
      <c r="O109" s="18">
        <f t="shared" si="13"/>
        <v>0</v>
      </c>
      <c r="R109" s="19">
        <f>Tableau1[[#This Row],[ If target budget is 100K$]]-Tableau1[[#This Row],[Enrolment only]]</f>
        <v>0</v>
      </c>
      <c r="S109" s="19">
        <f>Tableau1[[#This Row],[ If target budget is 100K$]]-Tableau1[[#This Row],[RSF Only]]</f>
        <v>0</v>
      </c>
      <c r="T109" s="19">
        <f>Tableau1[[#This Row],[Enrolment only]]-Tableau1[[#This Row],[RSF Only]]</f>
        <v>0</v>
      </c>
      <c r="V109" s="21">
        <f>Tableau1[[#This Row],[ If target budget is 100K$]]</f>
        <v>0</v>
      </c>
      <c r="W109" s="21">
        <f>Tableau1[[#This Row],[Enrolment only]]</f>
        <v>0</v>
      </c>
      <c r="X109" s="21">
        <f>Tableau1[[#This Row],[RSF Only]]</f>
        <v>0</v>
      </c>
      <c r="Z109" t="str">
        <f t="shared" si="11"/>
        <v>Université Laval</v>
      </c>
    </row>
    <row r="110" spans="1:26" hidden="1" x14ac:dyDescent="0.35">
      <c r="A110" t="s">
        <v>121</v>
      </c>
      <c r="B110" s="1">
        <v>33296466.01798261</v>
      </c>
      <c r="C110" s="8"/>
      <c r="H110" s="6">
        <f t="shared" si="9"/>
        <v>0</v>
      </c>
      <c r="I110" s="9">
        <f>H110/H$136</f>
        <v>0</v>
      </c>
      <c r="J110" s="9">
        <f t="shared" si="10"/>
        <v>0</v>
      </c>
      <c r="K110" s="23">
        <f>J110*K$136</f>
        <v>0</v>
      </c>
      <c r="L110" s="11">
        <f>J110*L$136</f>
        <v>0</v>
      </c>
      <c r="M110" s="10">
        <f>J110*M$136</f>
        <v>0</v>
      </c>
      <c r="N110" s="18">
        <f t="shared" si="12"/>
        <v>0</v>
      </c>
      <c r="O110" s="18">
        <f t="shared" si="13"/>
        <v>0</v>
      </c>
      <c r="R110" s="19">
        <f>Tableau1[[#This Row],[ If target budget is 100K$]]-Tableau1[[#This Row],[Enrolment only]]</f>
        <v>0</v>
      </c>
      <c r="S110" s="19">
        <f>Tableau1[[#This Row],[ If target budget is 100K$]]-Tableau1[[#This Row],[RSF Only]]</f>
        <v>0</v>
      </c>
      <c r="T110" s="19">
        <f>Tableau1[[#This Row],[Enrolment only]]-Tableau1[[#This Row],[RSF Only]]</f>
        <v>0</v>
      </c>
      <c r="V110" s="21">
        <f>Tableau1[[#This Row],[ If target budget is 100K$]]</f>
        <v>0</v>
      </c>
      <c r="W110" s="21">
        <f>Tableau1[[#This Row],[Enrolment only]]</f>
        <v>0</v>
      </c>
      <c r="X110" s="21">
        <f>Tableau1[[#This Row],[RSF Only]]</f>
        <v>0</v>
      </c>
      <c r="Z110" t="str">
        <f t="shared" si="11"/>
        <v>Université McGill</v>
      </c>
    </row>
    <row r="111" spans="1:26" hidden="1" x14ac:dyDescent="0.35">
      <c r="A111" t="s">
        <v>122</v>
      </c>
      <c r="B111" s="1">
        <v>44795.645138491585</v>
      </c>
      <c r="C111" s="8"/>
      <c r="H111" s="6">
        <f t="shared" si="9"/>
        <v>0</v>
      </c>
      <c r="I111" s="9">
        <f>H111/H$136</f>
        <v>0</v>
      </c>
      <c r="J111" s="9">
        <f t="shared" si="10"/>
        <v>0</v>
      </c>
      <c r="K111" s="23">
        <f>J111*K$136</f>
        <v>0</v>
      </c>
      <c r="L111" s="11">
        <f>J111*L$136</f>
        <v>0</v>
      </c>
      <c r="M111" s="10">
        <f>J111*M$136</f>
        <v>0</v>
      </c>
      <c r="N111" s="18">
        <f t="shared" si="12"/>
        <v>0</v>
      </c>
      <c r="O111" s="18">
        <f t="shared" si="13"/>
        <v>0</v>
      </c>
      <c r="R111" s="19">
        <f>Tableau1[[#This Row],[ If target budget is 100K$]]-Tableau1[[#This Row],[Enrolment only]]</f>
        <v>0</v>
      </c>
      <c r="S111" s="19">
        <f>Tableau1[[#This Row],[ If target budget is 100K$]]-Tableau1[[#This Row],[RSF Only]]</f>
        <v>0</v>
      </c>
      <c r="T111" s="19">
        <f>Tableau1[[#This Row],[Enrolment only]]-Tableau1[[#This Row],[RSF Only]]</f>
        <v>0</v>
      </c>
      <c r="V111" s="21">
        <f>Tableau1[[#This Row],[ If target budget is 100K$]]</f>
        <v>0</v>
      </c>
      <c r="W111" s="21">
        <f>Tableau1[[#This Row],[Enrolment only]]</f>
        <v>0</v>
      </c>
      <c r="X111" s="21">
        <f>Tableau1[[#This Row],[RSF Only]]</f>
        <v>0</v>
      </c>
      <c r="Z111" t="str">
        <f t="shared" si="11"/>
        <v>Université Sainte-Anne</v>
      </c>
    </row>
    <row r="112" spans="1:26" x14ac:dyDescent="0.35">
      <c r="A112" s="2" t="s">
        <v>123</v>
      </c>
      <c r="B112" s="1">
        <v>314900.73485762108</v>
      </c>
      <c r="C112" s="8">
        <f>B112/B$136</f>
        <v>6.2733307835577288E-3</v>
      </c>
      <c r="D112" s="6">
        <v>410</v>
      </c>
      <c r="E112" s="6">
        <v>50</v>
      </c>
      <c r="F112" s="6">
        <v>4170</v>
      </c>
      <c r="G112" s="6">
        <v>720</v>
      </c>
      <c r="H112" s="6">
        <f t="shared" si="9"/>
        <v>1682.5</v>
      </c>
      <c r="I112" s="9">
        <f>H112/H$136</f>
        <v>6.1967681045992356E-3</v>
      </c>
      <c r="J112" s="9">
        <f t="shared" si="10"/>
        <v>6.2350494440784818E-3</v>
      </c>
      <c r="K112" s="23">
        <f>J112*K$136</f>
        <v>623.50494440784814</v>
      </c>
      <c r="L112" s="11">
        <f>J112*L$136</f>
        <v>311.75247220392407</v>
      </c>
      <c r="M112" s="12">
        <f>J112*M$136</f>
        <v>155.87623610196204</v>
      </c>
      <c r="N112" s="18">
        <f t="shared" si="12"/>
        <v>619.67681045992356</v>
      </c>
      <c r="O112" s="18">
        <f t="shared" si="13"/>
        <v>627.33307835577284</v>
      </c>
      <c r="R112" s="19">
        <f>Tableau1[[#This Row],[ If target budget is 100K$]]-Tableau1[[#This Row],[Enrolment only]]</f>
        <v>3.8281339479245844</v>
      </c>
      <c r="S112" s="19">
        <f>Tableau1[[#This Row],[ If target budget is 100K$]]-Tableau1[[#This Row],[RSF Only]]</f>
        <v>-3.8281339479246981</v>
      </c>
      <c r="T112" s="19">
        <f>Tableau1[[#This Row],[Enrolment only]]-Tableau1[[#This Row],[RSF Only]]</f>
        <v>-7.6562678958492825</v>
      </c>
      <c r="V112" s="21">
        <f>Tableau1[[#This Row],[ If target budget is 100K$]]</f>
        <v>623.50494440784814</v>
      </c>
      <c r="W112" s="21">
        <f>Tableau1[[#This Row],[Enrolment only]]</f>
        <v>619.67681045992356</v>
      </c>
      <c r="X112" s="21">
        <f>Tableau1[[#This Row],[RSF Only]]</f>
        <v>627.33307835577284</v>
      </c>
      <c r="Z112" s="20" t="str">
        <f t="shared" si="11"/>
        <v>Université TÉLUQ</v>
      </c>
    </row>
    <row r="113" spans="1:26" hidden="1" x14ac:dyDescent="0.35">
      <c r="A113" t="s">
        <v>124</v>
      </c>
      <c r="B113" s="1">
        <v>6545437.7321849521</v>
      </c>
      <c r="C113" s="8"/>
      <c r="H113" s="6">
        <f t="shared" si="9"/>
        <v>0</v>
      </c>
      <c r="I113" s="9">
        <f>H113/H$136</f>
        <v>0</v>
      </c>
      <c r="J113" s="9">
        <f t="shared" si="10"/>
        <v>0</v>
      </c>
      <c r="K113" s="23">
        <f>J113*K$136</f>
        <v>0</v>
      </c>
      <c r="L113" s="11">
        <f>J113*L$136</f>
        <v>0</v>
      </c>
      <c r="M113" s="10">
        <f>J113*M$136</f>
        <v>0</v>
      </c>
      <c r="N113" s="18">
        <f t="shared" si="12"/>
        <v>0</v>
      </c>
      <c r="O113" s="18">
        <f t="shared" si="13"/>
        <v>0</v>
      </c>
      <c r="R113" s="19">
        <f>Tableau1[[#This Row],[ If target budget is 100K$]]-Tableau1[[#This Row],[Enrolment only]]</f>
        <v>0</v>
      </c>
      <c r="S113" s="19">
        <f>Tableau1[[#This Row],[ If target budget is 100K$]]-Tableau1[[#This Row],[RSF Only]]</f>
        <v>0</v>
      </c>
      <c r="T113" s="19">
        <f>Tableau1[[#This Row],[Enrolment only]]-Tableau1[[#This Row],[RSF Only]]</f>
        <v>0</v>
      </c>
      <c r="V113" s="21">
        <f>Tableau1[[#This Row],[ If target budget is 100K$]]</f>
        <v>0</v>
      </c>
      <c r="W113" s="21">
        <f>Tableau1[[#This Row],[Enrolment only]]</f>
        <v>0</v>
      </c>
      <c r="X113" s="21">
        <f>Tableau1[[#This Row],[RSF Only]]</f>
        <v>0</v>
      </c>
      <c r="Z113" t="str">
        <f t="shared" si="11"/>
        <v>Université York</v>
      </c>
    </row>
    <row r="114" spans="1:26" hidden="1" x14ac:dyDescent="0.35">
      <c r="A114" t="s">
        <v>125</v>
      </c>
      <c r="B114" s="1">
        <v>62805.535828994391</v>
      </c>
      <c r="C114" s="8"/>
      <c r="H114" s="6">
        <f t="shared" si="9"/>
        <v>0</v>
      </c>
      <c r="I114" s="9">
        <f>H114/H$136</f>
        <v>0</v>
      </c>
      <c r="J114" s="9">
        <f t="shared" si="10"/>
        <v>0</v>
      </c>
      <c r="K114" s="23">
        <f>J114*K$136</f>
        <v>0</v>
      </c>
      <c r="L114" s="11">
        <f>J114*L$136</f>
        <v>0</v>
      </c>
      <c r="M114" s="10">
        <f>J114*M$136</f>
        <v>0</v>
      </c>
      <c r="N114" s="18">
        <f t="shared" si="12"/>
        <v>0</v>
      </c>
      <c r="O114" s="18">
        <f t="shared" si="13"/>
        <v>0</v>
      </c>
      <c r="R114" s="19">
        <f>Tableau1[[#This Row],[ If target budget is 100K$]]-Tableau1[[#This Row],[Enrolment only]]</f>
        <v>0</v>
      </c>
      <c r="S114" s="19">
        <f>Tableau1[[#This Row],[ If target budget is 100K$]]-Tableau1[[#This Row],[RSF Only]]</f>
        <v>0</v>
      </c>
      <c r="T114" s="19">
        <f>Tableau1[[#This Row],[Enrolment only]]-Tableau1[[#This Row],[RSF Only]]</f>
        <v>0</v>
      </c>
      <c r="V114" s="21">
        <f>Tableau1[[#This Row],[ If target budget is 100K$]]</f>
        <v>0</v>
      </c>
      <c r="W114" s="21">
        <f>Tableau1[[#This Row],[Enrolment only]]</f>
        <v>0</v>
      </c>
      <c r="X114" s="21">
        <f>Tableau1[[#This Row],[RSF Only]]</f>
        <v>0</v>
      </c>
      <c r="Z114" t="str">
        <f t="shared" si="11"/>
        <v>University College of the North</v>
      </c>
    </row>
    <row r="115" spans="1:26" hidden="1" x14ac:dyDescent="0.35">
      <c r="A115" t="s">
        <v>126</v>
      </c>
      <c r="B115" s="1">
        <v>21437597.224449828</v>
      </c>
      <c r="C115" s="8"/>
      <c r="H115" s="6">
        <f t="shared" si="9"/>
        <v>0</v>
      </c>
      <c r="I115" s="9">
        <f>H115/H$136</f>
        <v>0</v>
      </c>
      <c r="J115" s="9">
        <f t="shared" si="10"/>
        <v>0</v>
      </c>
      <c r="K115" s="23">
        <f>J115*K$136</f>
        <v>0</v>
      </c>
      <c r="L115" s="11">
        <f>J115*L$136</f>
        <v>0</v>
      </c>
      <c r="M115" s="10">
        <f>J115*M$136</f>
        <v>0</v>
      </c>
      <c r="N115" s="18">
        <f t="shared" si="12"/>
        <v>0</v>
      </c>
      <c r="O115" s="18">
        <f t="shared" si="13"/>
        <v>0</v>
      </c>
      <c r="R115" s="19">
        <f>Tableau1[[#This Row],[ If target budget is 100K$]]-Tableau1[[#This Row],[Enrolment only]]</f>
        <v>0</v>
      </c>
      <c r="S115" s="19">
        <f>Tableau1[[#This Row],[ If target budget is 100K$]]-Tableau1[[#This Row],[RSF Only]]</f>
        <v>0</v>
      </c>
      <c r="T115" s="19">
        <f>Tableau1[[#This Row],[Enrolment only]]-Tableau1[[#This Row],[RSF Only]]</f>
        <v>0</v>
      </c>
      <c r="V115" s="21">
        <f>Tableau1[[#This Row],[ If target budget is 100K$]]</f>
        <v>0</v>
      </c>
      <c r="W115" s="21">
        <f>Tableau1[[#This Row],[Enrolment only]]</f>
        <v>0</v>
      </c>
      <c r="X115" s="21">
        <f>Tableau1[[#This Row],[RSF Only]]</f>
        <v>0</v>
      </c>
      <c r="Z115" t="str">
        <f t="shared" si="11"/>
        <v>University of Alberta</v>
      </c>
    </row>
    <row r="116" spans="1:26" hidden="1" x14ac:dyDescent="0.35">
      <c r="A116" t="s">
        <v>127</v>
      </c>
      <c r="B116" s="1">
        <v>35359490.13010554</v>
      </c>
      <c r="C116" s="8"/>
      <c r="H116" s="6">
        <f t="shared" si="9"/>
        <v>0</v>
      </c>
      <c r="I116" s="9">
        <f>H116/H$136</f>
        <v>0</v>
      </c>
      <c r="J116" s="9">
        <f t="shared" si="10"/>
        <v>0</v>
      </c>
      <c r="K116" s="23">
        <f>J116*K$136</f>
        <v>0</v>
      </c>
      <c r="L116" s="11">
        <f>J116*L$136</f>
        <v>0</v>
      </c>
      <c r="M116" s="10">
        <f>J116*M$136</f>
        <v>0</v>
      </c>
      <c r="N116" s="18">
        <f t="shared" si="12"/>
        <v>0</v>
      </c>
      <c r="O116" s="18">
        <f t="shared" si="13"/>
        <v>0</v>
      </c>
      <c r="R116" s="19">
        <f>Tableau1[[#This Row],[ If target budget is 100K$]]-Tableau1[[#This Row],[Enrolment only]]</f>
        <v>0</v>
      </c>
      <c r="S116" s="19">
        <f>Tableau1[[#This Row],[ If target budget is 100K$]]-Tableau1[[#This Row],[RSF Only]]</f>
        <v>0</v>
      </c>
      <c r="T116" s="19">
        <f>Tableau1[[#This Row],[Enrolment only]]-Tableau1[[#This Row],[RSF Only]]</f>
        <v>0</v>
      </c>
      <c r="V116" s="21">
        <f>Tableau1[[#This Row],[ If target budget is 100K$]]</f>
        <v>0</v>
      </c>
      <c r="W116" s="21">
        <f>Tableau1[[#This Row],[Enrolment only]]</f>
        <v>0</v>
      </c>
      <c r="X116" s="21">
        <f>Tableau1[[#This Row],[RSF Only]]</f>
        <v>0</v>
      </c>
      <c r="Z116" t="str">
        <f t="shared" si="11"/>
        <v>University of British Columbia</v>
      </c>
    </row>
    <row r="117" spans="1:26" hidden="1" x14ac:dyDescent="0.35">
      <c r="A117" t="s">
        <v>128</v>
      </c>
      <c r="B117" s="1">
        <v>14578738.555435488</v>
      </c>
      <c r="C117" s="8"/>
      <c r="H117" s="6">
        <f t="shared" si="9"/>
        <v>0</v>
      </c>
      <c r="I117" s="9">
        <f>H117/H$136</f>
        <v>0</v>
      </c>
      <c r="J117" s="9">
        <f t="shared" si="10"/>
        <v>0</v>
      </c>
      <c r="K117" s="23">
        <f>J117*K$136</f>
        <v>0</v>
      </c>
      <c r="L117" s="11">
        <f>J117*L$136</f>
        <v>0</v>
      </c>
      <c r="M117" s="10">
        <f>J117*M$136</f>
        <v>0</v>
      </c>
      <c r="N117" s="18">
        <f t="shared" si="12"/>
        <v>0</v>
      </c>
      <c r="O117" s="18">
        <f t="shared" si="13"/>
        <v>0</v>
      </c>
      <c r="R117" s="19">
        <f>Tableau1[[#This Row],[ If target budget is 100K$]]-Tableau1[[#This Row],[Enrolment only]]</f>
        <v>0</v>
      </c>
      <c r="S117" s="19">
        <f>Tableau1[[#This Row],[ If target budget is 100K$]]-Tableau1[[#This Row],[RSF Only]]</f>
        <v>0</v>
      </c>
      <c r="T117" s="19">
        <f>Tableau1[[#This Row],[Enrolment only]]-Tableau1[[#This Row],[RSF Only]]</f>
        <v>0</v>
      </c>
      <c r="V117" s="21">
        <f>Tableau1[[#This Row],[ If target budget is 100K$]]</f>
        <v>0</v>
      </c>
      <c r="W117" s="21">
        <f>Tableau1[[#This Row],[Enrolment only]]</f>
        <v>0</v>
      </c>
      <c r="X117" s="21">
        <f>Tableau1[[#This Row],[RSF Only]]</f>
        <v>0</v>
      </c>
      <c r="Z117" t="str">
        <f t="shared" si="11"/>
        <v>University of Calgary</v>
      </c>
    </row>
    <row r="118" spans="1:26" hidden="1" x14ac:dyDescent="0.35">
      <c r="A118" t="s">
        <v>129</v>
      </c>
      <c r="B118" s="1">
        <v>6304781.0777183473</v>
      </c>
      <c r="C118" s="8"/>
      <c r="H118" s="6">
        <f t="shared" si="9"/>
        <v>0</v>
      </c>
      <c r="I118" s="9">
        <f>H118/H$136</f>
        <v>0</v>
      </c>
      <c r="J118" s="9">
        <f t="shared" si="10"/>
        <v>0</v>
      </c>
      <c r="K118" s="23">
        <f>J118*K$136</f>
        <v>0</v>
      </c>
      <c r="L118" s="11">
        <f>J118*L$136</f>
        <v>0</v>
      </c>
      <c r="M118" s="10">
        <f>J118*M$136</f>
        <v>0</v>
      </c>
      <c r="N118" s="18">
        <f t="shared" si="12"/>
        <v>0</v>
      </c>
      <c r="O118" s="18">
        <f t="shared" si="13"/>
        <v>0</v>
      </c>
      <c r="R118" s="19">
        <f>Tableau1[[#This Row],[ If target budget is 100K$]]-Tableau1[[#This Row],[Enrolment only]]</f>
        <v>0</v>
      </c>
      <c r="S118" s="19">
        <f>Tableau1[[#This Row],[ If target budget is 100K$]]-Tableau1[[#This Row],[RSF Only]]</f>
        <v>0</v>
      </c>
      <c r="T118" s="19">
        <f>Tableau1[[#This Row],[Enrolment only]]-Tableau1[[#This Row],[RSF Only]]</f>
        <v>0</v>
      </c>
      <c r="V118" s="21">
        <f>Tableau1[[#This Row],[ If target budget is 100K$]]</f>
        <v>0</v>
      </c>
      <c r="W118" s="21">
        <f>Tableau1[[#This Row],[Enrolment only]]</f>
        <v>0</v>
      </c>
      <c r="X118" s="21">
        <f>Tableau1[[#This Row],[RSF Only]]</f>
        <v>0</v>
      </c>
      <c r="Z118" t="str">
        <f t="shared" si="11"/>
        <v>University of Guelph</v>
      </c>
    </row>
    <row r="119" spans="1:26" hidden="1" x14ac:dyDescent="0.35">
      <c r="A119" t="s">
        <v>130</v>
      </c>
      <c r="B119" s="1">
        <v>49146.995925994524</v>
      </c>
      <c r="C119" s="8"/>
      <c r="H119" s="6">
        <f t="shared" si="9"/>
        <v>0</v>
      </c>
      <c r="I119" s="9">
        <f>H119/H$136</f>
        <v>0</v>
      </c>
      <c r="J119" s="9">
        <f t="shared" si="10"/>
        <v>0</v>
      </c>
      <c r="K119" s="23">
        <f>J119*K$136</f>
        <v>0</v>
      </c>
      <c r="L119" s="11">
        <f>J119*L$136</f>
        <v>0</v>
      </c>
      <c r="M119" s="10">
        <f>J119*M$136</f>
        <v>0</v>
      </c>
      <c r="N119" s="18">
        <f t="shared" si="12"/>
        <v>0</v>
      </c>
      <c r="O119" s="18">
        <f t="shared" si="13"/>
        <v>0</v>
      </c>
      <c r="R119" s="19">
        <f>Tableau1[[#This Row],[ If target budget is 100K$]]-Tableau1[[#This Row],[Enrolment only]]</f>
        <v>0</v>
      </c>
      <c r="S119" s="19">
        <f>Tableau1[[#This Row],[ If target budget is 100K$]]-Tableau1[[#This Row],[RSF Only]]</f>
        <v>0</v>
      </c>
      <c r="T119" s="19">
        <f>Tableau1[[#This Row],[Enrolment only]]-Tableau1[[#This Row],[RSF Only]]</f>
        <v>0</v>
      </c>
      <c r="V119" s="21">
        <f>Tableau1[[#This Row],[ If target budget is 100K$]]</f>
        <v>0</v>
      </c>
      <c r="W119" s="21">
        <f>Tableau1[[#This Row],[Enrolment only]]</f>
        <v>0</v>
      </c>
      <c r="X119" s="21">
        <f>Tableau1[[#This Row],[RSF Only]]</f>
        <v>0</v>
      </c>
      <c r="Z119" t="str">
        <f t="shared" si="11"/>
        <v>University of King’s College</v>
      </c>
    </row>
    <row r="120" spans="1:26" x14ac:dyDescent="0.35">
      <c r="A120" s="2" t="s">
        <v>131</v>
      </c>
      <c r="B120" s="1">
        <v>2656107.8552705008</v>
      </c>
      <c r="C120" s="8">
        <f>B120/B$136</f>
        <v>5.2913954552858578E-2</v>
      </c>
      <c r="D120" s="6">
        <v>7370</v>
      </c>
      <c r="E120" s="6">
        <v>550</v>
      </c>
      <c r="F120" s="6">
        <v>640</v>
      </c>
      <c r="G120" s="6">
        <v>220</v>
      </c>
      <c r="H120" s="6">
        <f t="shared" si="9"/>
        <v>8135</v>
      </c>
      <c r="I120" s="9">
        <f>H120/H$136</f>
        <v>2.9961788131301504E-2</v>
      </c>
      <c r="J120" s="9">
        <f t="shared" si="10"/>
        <v>4.1437871342080039E-2</v>
      </c>
      <c r="K120" s="23">
        <f>J120*K$136</f>
        <v>4143.7871342080043</v>
      </c>
      <c r="L120" s="11">
        <f>J120*L$136</f>
        <v>2071.8935671040022</v>
      </c>
      <c r="M120" s="10">
        <f>J120*M$136</f>
        <v>1035.9467835520011</v>
      </c>
      <c r="N120" s="18">
        <f t="shared" si="12"/>
        <v>2996.1788131301505</v>
      </c>
      <c r="O120" s="18">
        <f t="shared" si="13"/>
        <v>5291.3954552858577</v>
      </c>
      <c r="R120" s="19">
        <f>Tableau1[[#This Row],[ If target budget is 100K$]]-Tableau1[[#This Row],[Enrolment only]]</f>
        <v>1147.6083210778538</v>
      </c>
      <c r="S120" s="19">
        <f>Tableau1[[#This Row],[ If target budget is 100K$]]-Tableau1[[#This Row],[RSF Only]]</f>
        <v>-1147.6083210778534</v>
      </c>
      <c r="T120" s="19">
        <f>Tableau1[[#This Row],[Enrolment only]]-Tableau1[[#This Row],[RSF Only]]</f>
        <v>-2295.2166421557072</v>
      </c>
      <c r="V120" s="21">
        <f>Tableau1[[#This Row],[ If target budget is 100K$]]</f>
        <v>4143.7871342080043</v>
      </c>
      <c r="W120" s="21">
        <f>Tableau1[[#This Row],[Enrolment only]]</f>
        <v>2996.1788131301505</v>
      </c>
      <c r="X120" s="21">
        <f>Tableau1[[#This Row],[RSF Only]]</f>
        <v>5291.3954552858577</v>
      </c>
      <c r="Z120" s="20" t="str">
        <f t="shared" si="11"/>
        <v>University of Lethbridge</v>
      </c>
    </row>
    <row r="121" spans="1:26" x14ac:dyDescent="0.35">
      <c r="A121" s="2" t="s">
        <v>132</v>
      </c>
      <c r="B121" s="1">
        <v>1222213.035264052</v>
      </c>
      <c r="C121" s="8">
        <f>B121/B$136</f>
        <v>2.4348455908349064E-2</v>
      </c>
      <c r="D121" s="6">
        <v>1720</v>
      </c>
      <c r="E121" s="6">
        <v>590</v>
      </c>
      <c r="F121" s="6">
        <v>940</v>
      </c>
      <c r="G121" s="6">
        <v>110</v>
      </c>
      <c r="H121" s="6">
        <f t="shared" si="9"/>
        <v>2572.5</v>
      </c>
      <c r="I121" s="9">
        <f>H121/H$136</f>
        <v>9.4747019013857563E-3</v>
      </c>
      <c r="J121" s="9">
        <f t="shared" si="10"/>
        <v>1.691157890486741E-2</v>
      </c>
      <c r="K121" s="23">
        <f>J121*K$136</f>
        <v>1691.1578904867411</v>
      </c>
      <c r="L121" s="11">
        <f>J121*L$136</f>
        <v>845.57894524337053</v>
      </c>
      <c r="M121" s="14">
        <f>J121*M$136</f>
        <v>422.78947262168526</v>
      </c>
      <c r="N121" s="18">
        <f t="shared" si="12"/>
        <v>947.47019013857562</v>
      </c>
      <c r="O121" s="18">
        <f t="shared" si="13"/>
        <v>2434.8455908349065</v>
      </c>
      <c r="R121" s="19">
        <f>Tableau1[[#This Row],[ If target budget is 100K$]]-Tableau1[[#This Row],[Enrolment only]]</f>
        <v>743.68770034816544</v>
      </c>
      <c r="S121" s="19">
        <f>Tableau1[[#This Row],[ If target budget is 100K$]]-Tableau1[[#This Row],[RSF Only]]</f>
        <v>-743.68770034816544</v>
      </c>
      <c r="T121" s="19">
        <f>Tableau1[[#This Row],[Enrolment only]]-Tableau1[[#This Row],[RSF Only]]</f>
        <v>-1487.3754006963309</v>
      </c>
      <c r="V121" s="21">
        <f>Tableau1[[#This Row],[ If target budget is 100K$]]</f>
        <v>1691.1578904867411</v>
      </c>
      <c r="W121" s="21">
        <f>Tableau1[[#This Row],[Enrolment only]]</f>
        <v>947.47019013857562</v>
      </c>
      <c r="X121" s="21">
        <f>Tableau1[[#This Row],[RSF Only]]</f>
        <v>2434.8455908349065</v>
      </c>
      <c r="Z121" s="20" t="str">
        <f t="shared" si="11"/>
        <v>University of Northern British Columbia</v>
      </c>
    </row>
    <row r="122" spans="1:26" x14ac:dyDescent="0.35">
      <c r="A122" s="2" t="s">
        <v>133</v>
      </c>
      <c r="B122" s="1">
        <v>1980926.4564230689</v>
      </c>
      <c r="C122" s="8">
        <f>B122/B$136</f>
        <v>3.9463251569296913E-2</v>
      </c>
      <c r="D122" s="6">
        <v>9500</v>
      </c>
      <c r="E122" s="6">
        <v>700</v>
      </c>
      <c r="F122" s="6">
        <v>600</v>
      </c>
      <c r="G122" s="6">
        <v>270</v>
      </c>
      <c r="H122" s="6">
        <f t="shared" si="9"/>
        <v>10417.5</v>
      </c>
      <c r="I122" s="9">
        <f>H122/H$136</f>
        <v>3.8368399244970305E-2</v>
      </c>
      <c r="J122" s="9">
        <f t="shared" si="10"/>
        <v>3.8915825407133606E-2</v>
      </c>
      <c r="K122" s="23">
        <f>J122*K$136</f>
        <v>3891.5825407133607</v>
      </c>
      <c r="L122" s="11">
        <f>J122*L$136</f>
        <v>1945.7912703566803</v>
      </c>
      <c r="M122" s="10">
        <f>J122*M$136</f>
        <v>972.89563517834017</v>
      </c>
      <c r="N122" s="18">
        <f t="shared" si="12"/>
        <v>3836.8399244970306</v>
      </c>
      <c r="O122" s="18">
        <f t="shared" si="13"/>
        <v>3946.3251569296913</v>
      </c>
      <c r="R122" s="19">
        <f>Tableau1[[#This Row],[ If target budget is 100K$]]-Tableau1[[#This Row],[Enrolment only]]</f>
        <v>54.742616216330134</v>
      </c>
      <c r="S122" s="19">
        <f>Tableau1[[#This Row],[ If target budget is 100K$]]-Tableau1[[#This Row],[RSF Only]]</f>
        <v>-54.742616216330589</v>
      </c>
      <c r="T122" s="19">
        <f>Tableau1[[#This Row],[Enrolment only]]-Tableau1[[#This Row],[RSF Only]]</f>
        <v>-109.48523243266072</v>
      </c>
      <c r="V122" s="21">
        <f>Tableau1[[#This Row],[ If target budget is 100K$]]</f>
        <v>3891.5825407133607</v>
      </c>
      <c r="W122" s="21">
        <f>Tableau1[[#This Row],[Enrolment only]]</f>
        <v>3836.8399244970306</v>
      </c>
      <c r="X122" s="21">
        <f>Tableau1[[#This Row],[RSF Only]]</f>
        <v>3946.3251569296913</v>
      </c>
      <c r="Z122" s="20" t="str">
        <f t="shared" si="11"/>
        <v>University of Ontario Institute of Technology</v>
      </c>
    </row>
    <row r="123" spans="1:26" x14ac:dyDescent="0.35">
      <c r="A123" s="2" t="s">
        <v>134</v>
      </c>
      <c r="B123" s="1">
        <v>1089583.1916081395</v>
      </c>
      <c r="C123" s="8">
        <f>B123/B$136</f>
        <v>2.170625540220773E-2</v>
      </c>
      <c r="D123" s="6">
        <v>4520</v>
      </c>
      <c r="E123" s="6">
        <v>510</v>
      </c>
      <c r="F123" s="6">
        <v>380</v>
      </c>
      <c r="G123" s="6">
        <v>0</v>
      </c>
      <c r="H123" s="6">
        <f t="shared" si="9"/>
        <v>5125</v>
      </c>
      <c r="I123" s="9">
        <f>H123/H$136</f>
        <v>1.8875742369135858E-2</v>
      </c>
      <c r="J123" s="9">
        <f t="shared" si="10"/>
        <v>2.0290998885671794E-2</v>
      </c>
      <c r="K123" s="23">
        <f>J123*K$136</f>
        <v>2029.0998885671793</v>
      </c>
      <c r="L123" s="11">
        <f>J123*L$136</f>
        <v>1014.5499442835896</v>
      </c>
      <c r="M123" s="10">
        <f>J123*M$136</f>
        <v>507.27497214179482</v>
      </c>
      <c r="N123" s="18">
        <f t="shared" si="12"/>
        <v>1887.5742369135858</v>
      </c>
      <c r="O123" s="18">
        <f t="shared" si="13"/>
        <v>2170.625540220773</v>
      </c>
      <c r="R123" s="19">
        <f>Tableau1[[#This Row],[ If target budget is 100K$]]-Tableau1[[#This Row],[Enrolment only]]</f>
        <v>141.52565165359351</v>
      </c>
      <c r="S123" s="19">
        <f>Tableau1[[#This Row],[ If target budget is 100K$]]-Tableau1[[#This Row],[RSF Only]]</f>
        <v>-141.52565165359374</v>
      </c>
      <c r="T123" s="19">
        <f>Tableau1[[#This Row],[Enrolment only]]-Tableau1[[#This Row],[RSF Only]]</f>
        <v>-283.05130330718725</v>
      </c>
      <c r="V123" s="21">
        <f>Tableau1[[#This Row],[ If target budget is 100K$]]</f>
        <v>2029.0998885671793</v>
      </c>
      <c r="W123" s="21">
        <f>Tableau1[[#This Row],[Enrolment only]]</f>
        <v>1887.5742369135858</v>
      </c>
      <c r="X123" s="21">
        <f>Tableau1[[#This Row],[RSF Only]]</f>
        <v>2170.625540220773</v>
      </c>
      <c r="Z123" s="20" t="str">
        <f t="shared" si="11"/>
        <v>University of Prince Edward Island</v>
      </c>
    </row>
    <row r="124" spans="1:26" x14ac:dyDescent="0.35">
      <c r="A124" s="2" t="s">
        <v>135</v>
      </c>
      <c r="B124" s="1">
        <v>2759194.569764954</v>
      </c>
      <c r="C124" s="8">
        <f>B124/B$136</f>
        <v>5.4967608253305725E-2</v>
      </c>
      <c r="D124" s="6">
        <v>9180</v>
      </c>
      <c r="E124" s="6">
        <v>1110</v>
      </c>
      <c r="F124" s="6">
        <v>2090</v>
      </c>
      <c r="G124" s="6">
        <v>1040</v>
      </c>
      <c r="H124" s="6">
        <f t="shared" si="9"/>
        <v>11072.5</v>
      </c>
      <c r="I124" s="9">
        <f>H124/H$136</f>
        <v>4.0780811196537911E-2</v>
      </c>
      <c r="J124" s="9">
        <f t="shared" si="10"/>
        <v>4.7874209724921818E-2</v>
      </c>
      <c r="K124" s="23">
        <f>J124*K$136</f>
        <v>4787.420972492182</v>
      </c>
      <c r="L124" s="11">
        <f>J124*L$136</f>
        <v>2393.710486246091</v>
      </c>
      <c r="M124" s="10">
        <f>J124*M$136</f>
        <v>1196.8552431230455</v>
      </c>
      <c r="N124" s="18">
        <f t="shared" si="12"/>
        <v>4078.0811196537911</v>
      </c>
      <c r="O124" s="18">
        <f t="shared" si="13"/>
        <v>5496.7608253305725</v>
      </c>
      <c r="R124" s="19">
        <f>Tableau1[[#This Row],[ If target budget is 100K$]]-Tableau1[[#This Row],[Enrolment only]]</f>
        <v>709.33985283839093</v>
      </c>
      <c r="S124" s="19">
        <f>Tableau1[[#This Row],[ If target budget is 100K$]]-Tableau1[[#This Row],[RSF Only]]</f>
        <v>-709.33985283839047</v>
      </c>
      <c r="T124" s="19">
        <f>Tableau1[[#This Row],[Enrolment only]]-Tableau1[[#This Row],[RSF Only]]</f>
        <v>-1418.6797056767814</v>
      </c>
      <c r="V124" s="21">
        <f>Tableau1[[#This Row],[ If target budget is 100K$]]</f>
        <v>4787.420972492182</v>
      </c>
      <c r="W124" s="21">
        <f>Tableau1[[#This Row],[Enrolment only]]</f>
        <v>4078.0811196537911</v>
      </c>
      <c r="X124" s="21">
        <f>Tableau1[[#This Row],[RSF Only]]</f>
        <v>5496.7608253305725</v>
      </c>
      <c r="Z124" s="20" t="str">
        <f t="shared" si="11"/>
        <v>University of Regina</v>
      </c>
    </row>
    <row r="125" spans="1:26" hidden="1" x14ac:dyDescent="0.35">
      <c r="A125" t="s">
        <v>136</v>
      </c>
      <c r="B125" s="1">
        <v>8975856.7503392342</v>
      </c>
      <c r="C125" s="8"/>
      <c r="H125" s="6">
        <f t="shared" si="9"/>
        <v>0</v>
      </c>
      <c r="I125" s="9">
        <f>H125/H$136</f>
        <v>0</v>
      </c>
      <c r="J125" s="9">
        <f t="shared" si="10"/>
        <v>0</v>
      </c>
      <c r="K125" s="23">
        <f>J125*K$136</f>
        <v>0</v>
      </c>
      <c r="L125" s="11">
        <f>J125*L$136</f>
        <v>0</v>
      </c>
      <c r="M125" s="10">
        <f>J125*M$136</f>
        <v>0</v>
      </c>
      <c r="N125" s="18">
        <f t="shared" si="12"/>
        <v>0</v>
      </c>
      <c r="O125" s="18">
        <f t="shared" si="13"/>
        <v>0</v>
      </c>
      <c r="R125" s="19">
        <f>Tableau1[[#This Row],[ If target budget is 100K$]]-Tableau1[[#This Row],[Enrolment only]]</f>
        <v>0</v>
      </c>
      <c r="S125" s="19">
        <f>Tableau1[[#This Row],[ If target budget is 100K$]]-Tableau1[[#This Row],[RSF Only]]</f>
        <v>0</v>
      </c>
      <c r="T125" s="19">
        <f>Tableau1[[#This Row],[Enrolment only]]-Tableau1[[#This Row],[RSF Only]]</f>
        <v>0</v>
      </c>
      <c r="V125" s="21">
        <f>Tableau1[[#This Row],[ If target budget is 100K$]]</f>
        <v>0</v>
      </c>
      <c r="W125" s="21">
        <f>Tableau1[[#This Row],[Enrolment only]]</f>
        <v>0</v>
      </c>
      <c r="X125" s="21">
        <f>Tableau1[[#This Row],[RSF Only]]</f>
        <v>0</v>
      </c>
      <c r="Z125" t="str">
        <f>A125</f>
        <v>University of Saskatchewan</v>
      </c>
    </row>
    <row r="126" spans="1:26" x14ac:dyDescent="0.35">
      <c r="A126" s="2" t="s">
        <v>137</v>
      </c>
      <c r="B126" s="1">
        <v>147239.39897420417</v>
      </c>
      <c r="C126" s="8">
        <f>B126/B$136</f>
        <v>2.933246423051524E-3</v>
      </c>
      <c r="D126" s="6">
        <v>7020</v>
      </c>
      <c r="E126" s="6">
        <v>40</v>
      </c>
      <c r="F126" s="6">
        <v>2200</v>
      </c>
      <c r="G126" s="6">
        <v>50</v>
      </c>
      <c r="H126" s="6">
        <f t="shared" si="9"/>
        <v>7622.5</v>
      </c>
      <c r="I126" s="9">
        <f>H126/H$136</f>
        <v>2.8074213894387919E-2</v>
      </c>
      <c r="J126" s="9">
        <f t="shared" si="10"/>
        <v>1.5503730158719722E-2</v>
      </c>
      <c r="K126" s="23">
        <f>J126*K$136</f>
        <v>1550.3730158719723</v>
      </c>
      <c r="L126" s="11">
        <f>J126*L$136</f>
        <v>775.18650793598613</v>
      </c>
      <c r="M126" s="14">
        <f>J126*M$136</f>
        <v>387.59325396799306</v>
      </c>
      <c r="N126" s="18">
        <f t="shared" si="12"/>
        <v>2807.4213894387917</v>
      </c>
      <c r="O126" s="18">
        <f t="shared" si="13"/>
        <v>293.32464230515239</v>
      </c>
      <c r="R126" s="19">
        <f>Tableau1[[#This Row],[ If target budget is 100K$]]-Tableau1[[#This Row],[Enrolment only]]</f>
        <v>-1257.0483735668195</v>
      </c>
      <c r="S126" s="19">
        <f>Tableau1[[#This Row],[ If target budget is 100K$]]-Tableau1[[#This Row],[RSF Only]]</f>
        <v>1257.0483735668199</v>
      </c>
      <c r="T126" s="19">
        <f>Tableau1[[#This Row],[Enrolment only]]-Tableau1[[#This Row],[RSF Only]]</f>
        <v>2514.0967471336394</v>
      </c>
      <c r="V126" s="21">
        <f>Tableau1[[#This Row],[ If target budget is 100K$]]</f>
        <v>1550.3730158719723</v>
      </c>
      <c r="W126" s="21">
        <f>Tableau1[[#This Row],[Enrolment only]]</f>
        <v>2807.4213894387917</v>
      </c>
      <c r="X126" s="21">
        <f>Tableau1[[#This Row],[RSF Only]]</f>
        <v>293.32464230515239</v>
      </c>
      <c r="Z126" s="20" t="str">
        <f t="shared" ref="Z126:Z134" si="14">A126</f>
        <v>University of the Fraser Valley</v>
      </c>
    </row>
    <row r="127" spans="1:26" hidden="1" x14ac:dyDescent="0.35">
      <c r="A127" t="s">
        <v>138</v>
      </c>
      <c r="B127" s="1">
        <v>54096842.821383826</v>
      </c>
      <c r="C127" s="8"/>
      <c r="H127" s="6">
        <f t="shared" si="9"/>
        <v>0</v>
      </c>
      <c r="I127" s="9">
        <f>H127/H$136</f>
        <v>0</v>
      </c>
      <c r="J127" s="9">
        <f t="shared" si="10"/>
        <v>0</v>
      </c>
      <c r="K127" s="23">
        <f>J127*K$136</f>
        <v>0</v>
      </c>
      <c r="L127" s="11">
        <f>J127*L$136</f>
        <v>0</v>
      </c>
      <c r="M127" s="14">
        <f>J127*M$136</f>
        <v>0</v>
      </c>
      <c r="N127" s="18">
        <f t="shared" si="12"/>
        <v>0</v>
      </c>
      <c r="O127" s="18">
        <f t="shared" si="13"/>
        <v>0</v>
      </c>
      <c r="R127" s="19">
        <f>Tableau1[[#This Row],[ If target budget is 100K$]]-Tableau1[[#This Row],[Enrolment only]]</f>
        <v>0</v>
      </c>
      <c r="S127" s="19">
        <f>Tableau1[[#This Row],[ If target budget is 100K$]]-Tableau1[[#This Row],[RSF Only]]</f>
        <v>0</v>
      </c>
      <c r="T127" s="19">
        <f>Tableau1[[#This Row],[Enrolment only]]-Tableau1[[#This Row],[RSF Only]]</f>
        <v>0</v>
      </c>
      <c r="V127" s="21">
        <f>Tableau1[[#This Row],[ If target budget is 100K$]]</f>
        <v>0</v>
      </c>
      <c r="W127" s="21">
        <f>Tableau1[[#This Row],[Enrolment only]]</f>
        <v>0</v>
      </c>
      <c r="X127" s="21">
        <f>Tableau1[[#This Row],[RSF Only]]</f>
        <v>0</v>
      </c>
      <c r="Z127" t="str">
        <f t="shared" si="14"/>
        <v>University of Toronto</v>
      </c>
    </row>
    <row r="128" spans="1:26" hidden="1" x14ac:dyDescent="0.35">
      <c r="A128" t="s">
        <v>139</v>
      </c>
      <c r="B128" s="1">
        <v>7646053.6124453917</v>
      </c>
      <c r="C128" s="8"/>
      <c r="H128" s="6">
        <f t="shared" si="9"/>
        <v>0</v>
      </c>
      <c r="I128" s="9">
        <f>H128/H$136</f>
        <v>0</v>
      </c>
      <c r="J128" s="9">
        <f t="shared" si="10"/>
        <v>0</v>
      </c>
      <c r="K128" s="23">
        <f>J128*K$136</f>
        <v>0</v>
      </c>
      <c r="L128" s="11">
        <f>J128*L$136</f>
        <v>0</v>
      </c>
      <c r="M128" s="14">
        <f>J128*M$136</f>
        <v>0</v>
      </c>
      <c r="N128" s="18">
        <f t="shared" si="12"/>
        <v>0</v>
      </c>
      <c r="O128" s="18">
        <f t="shared" si="13"/>
        <v>0</v>
      </c>
      <c r="R128" s="19">
        <f>Tableau1[[#This Row],[ If target budget is 100K$]]-Tableau1[[#This Row],[Enrolment only]]</f>
        <v>0</v>
      </c>
      <c r="S128" s="19">
        <f>Tableau1[[#This Row],[ If target budget is 100K$]]-Tableau1[[#This Row],[RSF Only]]</f>
        <v>0</v>
      </c>
      <c r="T128" s="19">
        <f>Tableau1[[#This Row],[Enrolment only]]-Tableau1[[#This Row],[RSF Only]]</f>
        <v>0</v>
      </c>
      <c r="V128" s="21">
        <f>Tableau1[[#This Row],[ If target budget is 100K$]]</f>
        <v>0</v>
      </c>
      <c r="W128" s="21">
        <f>Tableau1[[#This Row],[Enrolment only]]</f>
        <v>0</v>
      </c>
      <c r="X128" s="21">
        <f>Tableau1[[#This Row],[RSF Only]]</f>
        <v>0</v>
      </c>
      <c r="Z128" t="str">
        <f t="shared" si="14"/>
        <v>University of Victoria</v>
      </c>
    </row>
    <row r="129" spans="1:26" hidden="1" x14ac:dyDescent="0.35">
      <c r="A129" t="s">
        <v>140</v>
      </c>
      <c r="B129" s="1">
        <v>13094600.257870005</v>
      </c>
      <c r="C129" s="8"/>
      <c r="H129" s="6">
        <f t="shared" si="9"/>
        <v>0</v>
      </c>
      <c r="I129" s="9">
        <f>H129/H$136</f>
        <v>0</v>
      </c>
      <c r="J129" s="9">
        <f t="shared" si="10"/>
        <v>0</v>
      </c>
      <c r="K129" s="23">
        <f>J129*K$136</f>
        <v>0</v>
      </c>
      <c r="L129" s="11">
        <f>J129*L$136</f>
        <v>0</v>
      </c>
      <c r="M129" s="14">
        <f>J129*M$136</f>
        <v>0</v>
      </c>
      <c r="N129" s="18">
        <f t="shared" si="12"/>
        <v>0</v>
      </c>
      <c r="O129" s="18">
        <f t="shared" si="13"/>
        <v>0</v>
      </c>
      <c r="R129" s="19">
        <f>Tableau1[[#This Row],[ If target budget is 100K$]]-Tableau1[[#This Row],[Enrolment only]]</f>
        <v>0</v>
      </c>
      <c r="S129" s="19">
        <f>Tableau1[[#This Row],[ If target budget is 100K$]]-Tableau1[[#This Row],[RSF Only]]</f>
        <v>0</v>
      </c>
      <c r="T129" s="19">
        <f>Tableau1[[#This Row],[Enrolment only]]-Tableau1[[#This Row],[RSF Only]]</f>
        <v>0</v>
      </c>
      <c r="V129" s="21">
        <f>Tableau1[[#This Row],[ If target budget is 100K$]]</f>
        <v>0</v>
      </c>
      <c r="W129" s="21">
        <f>Tableau1[[#This Row],[Enrolment only]]</f>
        <v>0</v>
      </c>
      <c r="X129" s="21">
        <f>Tableau1[[#This Row],[RSF Only]]</f>
        <v>0</v>
      </c>
      <c r="Z129" t="str">
        <f t="shared" si="14"/>
        <v>University of Waterloo</v>
      </c>
    </row>
    <row r="130" spans="1:26" hidden="1" x14ac:dyDescent="0.35">
      <c r="A130" t="s">
        <v>141</v>
      </c>
      <c r="B130" s="1">
        <v>3722276.8659653049</v>
      </c>
      <c r="C130" s="8"/>
      <c r="H130" s="6">
        <f t="shared" si="9"/>
        <v>0</v>
      </c>
      <c r="I130" s="9">
        <f>H130/H$136</f>
        <v>0</v>
      </c>
      <c r="J130" s="9">
        <f t="shared" si="10"/>
        <v>0</v>
      </c>
      <c r="K130" s="23">
        <f>J130*K$136</f>
        <v>0</v>
      </c>
      <c r="L130" s="11">
        <f>J130*L$136</f>
        <v>0</v>
      </c>
      <c r="M130" s="14">
        <f>J130*M$136</f>
        <v>0</v>
      </c>
      <c r="N130" s="18">
        <f t="shared" si="12"/>
        <v>0</v>
      </c>
      <c r="O130" s="18">
        <f t="shared" si="13"/>
        <v>0</v>
      </c>
      <c r="R130" s="19">
        <f>Tableau1[[#This Row],[ If target budget is 100K$]]-Tableau1[[#This Row],[Enrolment only]]</f>
        <v>0</v>
      </c>
      <c r="S130" s="19">
        <f>Tableau1[[#This Row],[ If target budget is 100K$]]-Tableau1[[#This Row],[RSF Only]]</f>
        <v>0</v>
      </c>
      <c r="T130" s="19">
        <f>Tableau1[[#This Row],[Enrolment only]]-Tableau1[[#This Row],[RSF Only]]</f>
        <v>0</v>
      </c>
      <c r="V130" s="21">
        <f>Tableau1[[#This Row],[ If target budget is 100K$]]</f>
        <v>0</v>
      </c>
      <c r="W130" s="21">
        <f>Tableau1[[#This Row],[Enrolment only]]</f>
        <v>0</v>
      </c>
      <c r="X130" s="21">
        <f>Tableau1[[#This Row],[RSF Only]]</f>
        <v>0</v>
      </c>
      <c r="Z130" t="str">
        <f t="shared" si="14"/>
        <v>University of Windsor</v>
      </c>
    </row>
    <row r="131" spans="1:26" x14ac:dyDescent="0.35">
      <c r="A131" s="2" t="s">
        <v>142</v>
      </c>
      <c r="B131" s="1">
        <v>211827.21354361461</v>
      </c>
      <c r="C131" s="8">
        <f>B131/B$136</f>
        <v>4.2199399125544901E-3</v>
      </c>
      <c r="D131" s="6">
        <v>5490</v>
      </c>
      <c r="E131" s="6">
        <v>480</v>
      </c>
      <c r="F131" s="6">
        <v>1030</v>
      </c>
      <c r="G131" s="6">
        <v>270</v>
      </c>
      <c r="H131" s="6">
        <f t="shared" si="9"/>
        <v>6295</v>
      </c>
      <c r="I131" s="9">
        <f>H131/H$136</f>
        <v>2.318493623682151E-2</v>
      </c>
      <c r="J131" s="9">
        <f t="shared" si="10"/>
        <v>1.3702438074688E-2</v>
      </c>
      <c r="K131" s="23">
        <f>J131*K$136</f>
        <v>1370.2438074688</v>
      </c>
      <c r="L131" s="11">
        <f>J131*L$136</f>
        <v>685.12190373440001</v>
      </c>
      <c r="M131" s="14">
        <f>J131*M$136</f>
        <v>342.5609518672</v>
      </c>
      <c r="N131" s="18">
        <f t="shared" ref="N131:N136" si="15">I131*100000</f>
        <v>2318.4936236821509</v>
      </c>
      <c r="O131" s="18">
        <f t="shared" ref="O131:O136" si="16">C131*100000</f>
        <v>421.99399125544903</v>
      </c>
      <c r="R131" s="19">
        <f>Tableau1[[#This Row],[ If target budget is 100K$]]-Tableau1[[#This Row],[Enrolment only]]</f>
        <v>-948.24981621335087</v>
      </c>
      <c r="S131" s="19">
        <f>Tableau1[[#This Row],[ If target budget is 100K$]]-Tableau1[[#This Row],[RSF Only]]</f>
        <v>948.24981621335098</v>
      </c>
      <c r="T131" s="19">
        <f>Tableau1[[#This Row],[Enrolment only]]-Tableau1[[#This Row],[RSF Only]]</f>
        <v>1896.4996324267017</v>
      </c>
      <c r="V131" s="21">
        <f>Tableau1[[#This Row],[ If target budget is 100K$]]</f>
        <v>1370.2438074688</v>
      </c>
      <c r="W131" s="21">
        <f>Tableau1[[#This Row],[Enrolment only]]</f>
        <v>2318.4936236821509</v>
      </c>
      <c r="X131" s="21">
        <f>Tableau1[[#This Row],[RSF Only]]</f>
        <v>421.99399125544903</v>
      </c>
      <c r="Z131" s="20" t="str">
        <f t="shared" si="14"/>
        <v>Vancouver Island University</v>
      </c>
    </row>
    <row r="132" spans="1:26" hidden="1" x14ac:dyDescent="0.35">
      <c r="A132" t="s">
        <v>143</v>
      </c>
      <c r="B132" s="1">
        <v>6506.6367205632505</v>
      </c>
      <c r="C132" s="8"/>
      <c r="H132" s="6">
        <f t="shared" ref="H132:H134" si="17">D132+E132+(F132/4)+(G132/4)</f>
        <v>0</v>
      </c>
      <c r="I132" s="9">
        <f t="shared" ref="I132:I134" si="18">H132/H$136</f>
        <v>0</v>
      </c>
      <c r="J132" s="9">
        <f t="shared" ref="J132:J134" si="19">(C132+I132)/2</f>
        <v>0</v>
      </c>
      <c r="K132" s="23">
        <f t="shared" ref="K132:K134" si="20">J132*K$136</f>
        <v>0</v>
      </c>
      <c r="L132" s="11">
        <f t="shared" ref="L132:L135" si="21">J132*L$136</f>
        <v>0</v>
      </c>
      <c r="M132" s="10">
        <f t="shared" ref="M132:M135" si="22">J132*M$136</f>
        <v>0</v>
      </c>
      <c r="N132" s="18">
        <f t="shared" si="15"/>
        <v>0</v>
      </c>
      <c r="O132" s="18">
        <f t="shared" si="16"/>
        <v>0</v>
      </c>
      <c r="R132" s="19">
        <f>Tableau1[[#This Row],[ If target budget is 100K$]]-Tableau1[[#This Row],[Enrolment only]]</f>
        <v>0</v>
      </c>
      <c r="S132" s="19">
        <f>Tableau1[[#This Row],[ If target budget is 100K$]]-Tableau1[[#This Row],[RSF Only]]</f>
        <v>0</v>
      </c>
      <c r="T132" s="19">
        <f>Tableau1[[#This Row],[Enrolment only]]-Tableau1[[#This Row],[RSF Only]]</f>
        <v>0</v>
      </c>
      <c r="V132" s="21">
        <f>Tableau1[[#This Row],[ If target budget is 100K$]]</f>
        <v>0</v>
      </c>
      <c r="W132" s="21">
        <f>Tableau1[[#This Row],[Enrolment only]]</f>
        <v>0</v>
      </c>
      <c r="X132" s="21">
        <f>Tableau1[[#This Row],[RSF Only]]</f>
        <v>0</v>
      </c>
      <c r="Z132" t="str">
        <f t="shared" si="14"/>
        <v>Vanier College</v>
      </c>
    </row>
    <row r="133" spans="1:26" hidden="1" x14ac:dyDescent="0.35">
      <c r="A133" t="s">
        <v>144</v>
      </c>
      <c r="B133" s="1">
        <v>13533181.918391826</v>
      </c>
      <c r="C133" s="8"/>
      <c r="H133" s="6">
        <f t="shared" si="17"/>
        <v>0</v>
      </c>
      <c r="I133" s="9">
        <f t="shared" si="18"/>
        <v>0</v>
      </c>
      <c r="J133" s="9">
        <f t="shared" si="19"/>
        <v>0</v>
      </c>
      <c r="K133" s="23">
        <f t="shared" si="20"/>
        <v>0</v>
      </c>
      <c r="L133" s="11">
        <f t="shared" si="21"/>
        <v>0</v>
      </c>
      <c r="M133" s="10">
        <f t="shared" si="22"/>
        <v>0</v>
      </c>
      <c r="N133" s="18">
        <f t="shared" si="15"/>
        <v>0</v>
      </c>
      <c r="O133" s="18">
        <f t="shared" si="16"/>
        <v>0</v>
      </c>
      <c r="R133" s="19">
        <f>Tableau1[[#This Row],[ If target budget is 100K$]]-Tableau1[[#This Row],[Enrolment only]]</f>
        <v>0</v>
      </c>
      <c r="S133" s="19">
        <f>Tableau1[[#This Row],[ If target budget is 100K$]]-Tableau1[[#This Row],[RSF Only]]</f>
        <v>0</v>
      </c>
      <c r="T133" s="19">
        <f>Tableau1[[#This Row],[Enrolment only]]-Tableau1[[#This Row],[RSF Only]]</f>
        <v>0</v>
      </c>
      <c r="V133" s="21">
        <f>Tableau1[[#This Row],[ If target budget is 100K$]]</f>
        <v>0</v>
      </c>
      <c r="W133" s="21">
        <f>Tableau1[[#This Row],[Enrolment only]]</f>
        <v>0</v>
      </c>
      <c r="X133" s="21">
        <f>Tableau1[[#This Row],[RSF Only]]</f>
        <v>0</v>
      </c>
      <c r="Z133" t="str">
        <f t="shared" si="14"/>
        <v>Western University</v>
      </c>
    </row>
    <row r="134" spans="1:26" x14ac:dyDescent="0.35">
      <c r="A134" s="2" t="s">
        <v>145</v>
      </c>
      <c r="B134" s="1">
        <v>2612922.9775266112</v>
      </c>
      <c r="C134" s="8">
        <f t="shared" ref="C134" si="23">B134/B$136</f>
        <v>5.2053642102151181E-2</v>
      </c>
      <c r="D134" s="6">
        <v>16500</v>
      </c>
      <c r="E134" s="6">
        <v>1200</v>
      </c>
      <c r="F134" s="6">
        <v>3900</v>
      </c>
      <c r="G134" s="6">
        <v>1220</v>
      </c>
      <c r="H134" s="6">
        <f t="shared" si="17"/>
        <v>18980</v>
      </c>
      <c r="I134" s="9">
        <f t="shared" si="18"/>
        <v>6.990470052023387E-2</v>
      </c>
      <c r="J134" s="9">
        <f t="shared" si="19"/>
        <v>6.0979171311192529E-2</v>
      </c>
      <c r="K134" s="23">
        <f t="shared" si="20"/>
        <v>6097.9171311192531</v>
      </c>
      <c r="L134" s="11">
        <f t="shared" si="21"/>
        <v>3048.9585655596265</v>
      </c>
      <c r="M134" s="10">
        <f t="shared" si="22"/>
        <v>1524.4792827798133</v>
      </c>
      <c r="N134" s="18">
        <f t="shared" si="15"/>
        <v>6990.4700520233873</v>
      </c>
      <c r="O134" s="18">
        <f t="shared" si="16"/>
        <v>5205.364210215118</v>
      </c>
      <c r="R134" s="19">
        <f>Tableau1[[#This Row],[ If target budget is 100K$]]-Tableau1[[#This Row],[Enrolment only]]</f>
        <v>-892.55292090413423</v>
      </c>
      <c r="S134" s="19">
        <f>Tableau1[[#This Row],[ If target budget is 100K$]]-Tableau1[[#This Row],[RSF Only]]</f>
        <v>892.55292090413514</v>
      </c>
      <c r="T134" s="19">
        <f>Tableau1[[#This Row],[Enrolment only]]-Tableau1[[#This Row],[RSF Only]]</f>
        <v>1785.1058418082694</v>
      </c>
      <c r="V134" s="21">
        <f>Tableau1[[#This Row],[ If target budget is 100K$]]</f>
        <v>6097.9171311192531</v>
      </c>
      <c r="W134" s="21">
        <f>Tableau1[[#This Row],[Enrolment only]]</f>
        <v>6990.4700520233873</v>
      </c>
      <c r="X134" s="21">
        <f>Tableau1[[#This Row],[RSF Only]]</f>
        <v>5205.364210215118</v>
      </c>
      <c r="Z134" s="20" t="str">
        <f t="shared" si="14"/>
        <v>Wilfrid Laurier University</v>
      </c>
    </row>
    <row r="135" spans="1:26" hidden="1" x14ac:dyDescent="0.35">
      <c r="A135" t="s">
        <v>146</v>
      </c>
      <c r="B135" s="1">
        <v>34750.837297990707</v>
      </c>
      <c r="C135" s="8"/>
      <c r="K135" s="23" t="e">
        <f>J135*#REF!</f>
        <v>#REF!</v>
      </c>
      <c r="L135" s="11">
        <f t="shared" si="21"/>
        <v>0</v>
      </c>
      <c r="M135" s="10">
        <f t="shared" si="22"/>
        <v>0</v>
      </c>
      <c r="N135" s="18">
        <f t="shared" si="15"/>
        <v>0</v>
      </c>
      <c r="O135" s="18">
        <f t="shared" si="16"/>
        <v>0</v>
      </c>
    </row>
    <row r="136" spans="1:26" x14ac:dyDescent="0.35">
      <c r="A136" t="s">
        <v>147</v>
      </c>
      <c r="B136" s="1">
        <f>SUM(B4,B6,B8,B10,B14,B15,B44,B46,B51,B55,B56,B58,B61,B63:B65,B67,B71,B73,B78,B80,B87:B91,B93:B93,B95,B101,B104:B105,B107,B112,B120:B124,B126,B131,B134)</f>
        <v>50196736.904575385</v>
      </c>
      <c r="C136" s="15">
        <f>SUM(C4,C6,C8,C10,C14,C15,C44,C46,C51,C55,C56,C58,C61,C63:C65,C67,C71,C73,C78,C80,C87:C91,C93:C93,C95,C101,C104:C105,C107,C112,C120:C124,C126,C131,C134)</f>
        <v>0.99999999999999978</v>
      </c>
      <c r="H136" s="6">
        <f>SUM(H4:H135)</f>
        <v>271512.5</v>
      </c>
      <c r="I136" s="9">
        <f>SUM(I4:I135)</f>
        <v>0.99999999999999978</v>
      </c>
      <c r="J136" s="9">
        <f>SUM(J4:J135)</f>
        <v>0.99999999999999978</v>
      </c>
      <c r="K136" s="24">
        <v>100000</v>
      </c>
      <c r="L136" s="11">
        <v>50000</v>
      </c>
      <c r="M136" s="11">
        <v>25000</v>
      </c>
      <c r="N136" s="18">
        <f t="shared" si="15"/>
        <v>99999.999999999971</v>
      </c>
      <c r="O136" s="18">
        <f t="shared" si="16"/>
        <v>99999.999999999971</v>
      </c>
    </row>
    <row r="139" spans="1:26" x14ac:dyDescent="0.35">
      <c r="C139" s="16" t="s">
        <v>148</v>
      </c>
    </row>
    <row r="140" spans="1:26" x14ac:dyDescent="0.35">
      <c r="C140" s="16" t="s">
        <v>149</v>
      </c>
    </row>
  </sheetData>
  <autoFilter ref="A3:C133" xr:uid="{704BBB52-5A11-482E-AA6E-C2435B559CF8}">
    <sortState xmlns:xlrd2="http://schemas.microsoft.com/office/spreadsheetml/2017/richdata2" ref="A4:C135">
      <sortCondition ref="A3:A133"/>
    </sortState>
  </autoFilter>
  <conditionalFormatting sqref="R4:R13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4:S13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4:T13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C7291EFBC30449F248D42A467DBF2" ma:contentTypeVersion="12" ma:contentTypeDescription="Crée un document." ma:contentTypeScope="" ma:versionID="50e53ade4f64f7327e638a588778d8c7">
  <xsd:schema xmlns:xsd="http://www.w3.org/2001/XMLSchema" xmlns:xs="http://www.w3.org/2001/XMLSchema" xmlns:p="http://schemas.microsoft.com/office/2006/metadata/properties" xmlns:ns2="3a540ee3-db98-4a67-bc62-d1c0c76c4877" xmlns:ns3="86ea7b0a-b485-4d98-b5e7-c935fd30792c" targetNamespace="http://schemas.microsoft.com/office/2006/metadata/properties" ma:root="true" ma:fieldsID="2c0793ca8c933f38072eefaff8c97af3" ns2:_="" ns3:_="">
    <xsd:import namespace="3a540ee3-db98-4a67-bc62-d1c0c76c4877"/>
    <xsd:import namespace="86ea7b0a-b485-4d98-b5e7-c935fd3079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540ee3-db98-4a67-bc62-d1c0c76c48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a7b0a-b485-4d98-b5e7-c935fd30792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C1D768-29CC-49CF-AF01-EC6F9D49FF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80DB3-87BD-44B8-A62E-EF8C524CA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540ee3-db98-4a67-bc62-d1c0c76c4877"/>
    <ds:schemaRef ds:uri="86ea7b0a-b485-4d98-b5e7-c935fd3079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7566A-B025-492A-9B5E-206E7A4971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Université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CARBONNEAU, Etienne</dc:creator>
  <cp:keywords/>
  <dc:description/>
  <cp:lastModifiedBy>Miles Turnbull</cp:lastModifiedBy>
  <cp:revision/>
  <dcterms:created xsi:type="dcterms:W3CDTF">2022-02-11T19:57:38Z</dcterms:created>
  <dcterms:modified xsi:type="dcterms:W3CDTF">2022-06-14T02:29:50Z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0x010100995C7291EFBC30449F248D42A467DBF2</vt:lpwstr>
  </property>
</Properties>
</file>